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dRichValueTypes.xml" ContentType="application/vnd.ms-excel.rdrichvaluetypes+xml"/>
  <Override PartName="/xl/externalLinks/externalLink1.xml" ContentType="application/vnd.openxmlformats-officedocument.spreadsheetml.externalLink+xml"/>
  <Override PartName="/xl/richData/rdrichvaluestructure.xml" ContentType="application/vnd.ms-excel.rdrichvaluestructure+xml"/>
  <Override PartName="/xl/metadata.xml" ContentType="application/vnd.openxmlformats-officedocument.spreadsheetml.sheetMetadata+xml"/>
  <Override PartName="/xl/richData/richValueRel.xml" ContentType="application/vnd.ms-excel.richvaluerel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C-FS01\UserShares\COchs\My Doc\My Doc\TBM940\N970TB 1389\2026 B+\"/>
    </mc:Choice>
  </mc:AlternateContent>
  <xr:revisionPtr revIDLastSave="0" documentId="13_ncr:1_{1F3DDDEC-D454-4940-AB0B-16FCCE32530E}" xr6:coauthVersionLast="47" xr6:coauthVersionMax="47" xr10:uidLastSave="{00000000-0000-0000-0000-000000000000}"/>
  <bookViews>
    <workbookView xWindow="600" yWindow="270" windowWidth="20790" windowHeight="14385" xr2:uid="{00000000-000D-0000-FFFF-FFFF00000000}"/>
  </bookViews>
  <sheets>
    <sheet name="Main" sheetId="1" r:id="rId1"/>
    <sheet name="Time Items" sheetId="8" r:id="rId2"/>
    <sheet name="Due List" sheetId="13" r:id="rId3"/>
    <sheet name="SB Master List" sheetId="14" r:id="rId4"/>
  </sheets>
  <externalReferences>
    <externalReference r:id="rId5"/>
  </externalReferences>
  <definedNames>
    <definedName name="_xlnm.Print_Area" localSheetId="1">'Time Items'!$A$1:$K$90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8" l="1"/>
  <c r="J18" i="1"/>
  <c r="O344" i="14" l="1"/>
  <c r="O345" i="14"/>
  <c r="O346" i="14"/>
  <c r="O347" i="14"/>
  <c r="O348" i="14"/>
  <c r="O349" i="14"/>
  <c r="O350" i="14"/>
  <c r="O11" i="14"/>
  <c r="O2" i="14"/>
  <c r="O12" i="14"/>
  <c r="O44" i="14"/>
  <c r="O17" i="14"/>
  <c r="O4" i="14"/>
  <c r="O18" i="14"/>
  <c r="O19" i="14"/>
  <c r="O20" i="14"/>
  <c r="O45" i="14"/>
  <c r="O46" i="14"/>
  <c r="O9" i="14"/>
  <c r="O14" i="14"/>
  <c r="O26" i="14"/>
  <c r="O33" i="14"/>
  <c r="O217" i="14"/>
  <c r="O242" i="14"/>
  <c r="O85" i="14"/>
  <c r="O5" i="14"/>
  <c r="O29" i="14"/>
  <c r="O34" i="14"/>
  <c r="O100" i="14"/>
  <c r="O23" i="14"/>
  <c r="O31" i="14"/>
  <c r="O38" i="14"/>
  <c r="O55" i="14"/>
  <c r="O147" i="14"/>
  <c r="O10" i="14"/>
  <c r="O16" i="14"/>
  <c r="O24" i="14"/>
  <c r="O25" i="14"/>
  <c r="O27" i="14"/>
  <c r="O30" i="14"/>
  <c r="O21" i="14"/>
  <c r="O22" i="14"/>
  <c r="O32" i="14"/>
  <c r="O7" i="14"/>
  <c r="O114" i="14"/>
  <c r="O59" i="14"/>
  <c r="O6" i="14"/>
  <c r="O39" i="14"/>
  <c r="O37" i="14"/>
  <c r="O54" i="14"/>
  <c r="O65" i="14"/>
  <c r="O129" i="14"/>
  <c r="O40" i="14"/>
  <c r="O42" i="14"/>
  <c r="O8" i="14"/>
  <c r="O41" i="14"/>
  <c r="O43" i="14"/>
  <c r="O84" i="14"/>
  <c r="O229" i="14"/>
  <c r="O35" i="14"/>
  <c r="O50" i="14"/>
  <c r="O48" i="14"/>
  <c r="O49" i="14"/>
  <c r="O36" i="14"/>
  <c r="O69" i="14"/>
  <c r="O104" i="14"/>
  <c r="O52" i="14"/>
  <c r="O97" i="14"/>
  <c r="O57" i="14"/>
  <c r="O61" i="14"/>
  <c r="O66" i="14"/>
  <c r="O62" i="14"/>
  <c r="O76" i="14"/>
  <c r="O60" i="14"/>
  <c r="O63" i="14"/>
  <c r="O64" i="14"/>
  <c r="O51" i="14"/>
  <c r="O53" i="14"/>
  <c r="O56" i="14"/>
  <c r="O75" i="14"/>
  <c r="O94" i="14"/>
  <c r="O113" i="14"/>
  <c r="O126" i="14"/>
  <c r="O83" i="14"/>
  <c r="O58" i="14"/>
  <c r="O72" i="14"/>
  <c r="O68" i="14"/>
  <c r="O67" i="14"/>
  <c r="O71" i="14"/>
  <c r="O82" i="14"/>
  <c r="O78" i="14"/>
  <c r="O79" i="14"/>
  <c r="O70" i="14"/>
  <c r="O73" i="14"/>
  <c r="O74" i="14"/>
  <c r="O121" i="14"/>
  <c r="O77" i="14"/>
  <c r="O80" i="14"/>
  <c r="O81" i="14"/>
  <c r="O103" i="14"/>
  <c r="O89" i="14"/>
  <c r="O90" i="14"/>
  <c r="O86" i="14"/>
  <c r="O87" i="14"/>
  <c r="O91" i="14"/>
  <c r="O93" i="14"/>
  <c r="O88" i="14"/>
  <c r="O92" i="14"/>
  <c r="O95" i="14"/>
  <c r="O132" i="14"/>
  <c r="O101" i="14"/>
  <c r="O98" i="14"/>
  <c r="O96" i="14"/>
  <c r="O105" i="14"/>
  <c r="O99" i="14"/>
  <c r="O102" i="14"/>
  <c r="O107" i="14"/>
  <c r="O108" i="14"/>
  <c r="O128" i="14"/>
  <c r="O140" i="14"/>
  <c r="O127" i="14"/>
  <c r="O106" i="14"/>
  <c r="O235" i="14"/>
  <c r="O109" i="14"/>
  <c r="O227" i="14"/>
  <c r="O110" i="14"/>
  <c r="O111" i="14"/>
  <c r="O112" i="14"/>
  <c r="O115" i="14"/>
  <c r="O118" i="14"/>
  <c r="O125" i="14"/>
  <c r="O116" i="14"/>
  <c r="O117" i="14"/>
  <c r="O123" i="14"/>
  <c r="O119" i="14"/>
  <c r="O122" i="14"/>
  <c r="O124" i="14"/>
  <c r="O120" i="14"/>
  <c r="O251" i="14"/>
  <c r="O141" i="14"/>
  <c r="O131" i="14"/>
  <c r="O130" i="14"/>
  <c r="O133" i="14"/>
  <c r="O135" i="14"/>
  <c r="O137" i="14"/>
  <c r="O139" i="14"/>
  <c r="O134" i="14"/>
  <c r="O136" i="14"/>
  <c r="O138" i="14"/>
  <c r="O182" i="14"/>
  <c r="O144" i="14"/>
  <c r="O142" i="14"/>
  <c r="O143" i="14"/>
  <c r="O150" i="14"/>
  <c r="O145" i="14"/>
  <c r="O146" i="14"/>
  <c r="O265" i="14"/>
  <c r="O149" i="14"/>
  <c r="O156" i="14"/>
  <c r="O148" i="14"/>
  <c r="O152" i="14"/>
  <c r="O153" i="14"/>
  <c r="O159" i="14"/>
  <c r="O151" i="14"/>
  <c r="O155" i="14"/>
  <c r="O154" i="14"/>
  <c r="O215" i="14"/>
  <c r="O158" i="14"/>
  <c r="O291" i="14"/>
  <c r="O218" i="14"/>
  <c r="O254" i="14"/>
  <c r="O258" i="14"/>
  <c r="O157" i="14"/>
  <c r="O160" i="14"/>
  <c r="O161" i="14"/>
  <c r="O165" i="14"/>
  <c r="O162" i="14"/>
  <c r="O163" i="14"/>
  <c r="O164" i="14"/>
  <c r="O166" i="14"/>
  <c r="O167" i="14"/>
  <c r="O168" i="14"/>
  <c r="O170" i="14"/>
  <c r="O185" i="14"/>
  <c r="O169" i="14"/>
  <c r="O172" i="14"/>
  <c r="O177" i="14"/>
  <c r="O171" i="14"/>
  <c r="O174" i="14"/>
  <c r="O173" i="14"/>
  <c r="O178" i="14"/>
  <c r="O179" i="14"/>
  <c r="O191" i="14"/>
  <c r="O175" i="14"/>
  <c r="O176" i="14"/>
  <c r="O180" i="14"/>
  <c r="O181" i="14"/>
  <c r="O183" i="14"/>
  <c r="O184" i="14"/>
  <c r="O187" i="14"/>
  <c r="O186" i="14"/>
  <c r="O277" i="14"/>
  <c r="O188" i="14"/>
  <c r="O189" i="14"/>
  <c r="O197" i="14"/>
  <c r="O190" i="14"/>
  <c r="O193" i="14"/>
  <c r="O194" i="14"/>
  <c r="O192" i="14"/>
  <c r="O195" i="14"/>
  <c r="O198" i="14"/>
  <c r="O196" i="14"/>
  <c r="O199" i="14"/>
  <c r="O226" i="14"/>
  <c r="O216" i="14"/>
  <c r="O200" i="14"/>
  <c r="O225" i="14"/>
  <c r="O201" i="14"/>
  <c r="O202" i="14"/>
  <c r="O204" i="14"/>
  <c r="O203" i="14"/>
  <c r="O205" i="14"/>
  <c r="O207" i="14"/>
  <c r="O206" i="14"/>
  <c r="O209" i="14"/>
  <c r="O208" i="14"/>
  <c r="O210" i="14"/>
  <c r="O211" i="14"/>
  <c r="O236" i="14"/>
  <c r="O212" i="14"/>
  <c r="O213" i="14"/>
  <c r="O214" i="14"/>
  <c r="O219" i="14"/>
  <c r="O221" i="14"/>
  <c r="O220" i="14"/>
  <c r="O222" i="14"/>
  <c r="O223" i="14"/>
  <c r="O276" i="14"/>
  <c r="O233" i="14"/>
  <c r="O224" i="14"/>
  <c r="O245" i="14"/>
  <c r="O234" i="14"/>
  <c r="O237" i="14"/>
  <c r="O228" i="14"/>
  <c r="O230" i="14"/>
  <c r="O232" i="14"/>
  <c r="O238" i="14"/>
  <c r="O231" i="14"/>
  <c r="O248" i="14"/>
  <c r="O243" i="14"/>
  <c r="O239" i="14"/>
  <c r="O240" i="14"/>
  <c r="O241" i="14"/>
  <c r="O244" i="14"/>
  <c r="O246" i="14"/>
  <c r="O247" i="14"/>
  <c r="O249" i="14"/>
  <c r="O250" i="14"/>
  <c r="O253" i="14"/>
  <c r="O252" i="14"/>
  <c r="O255" i="14"/>
  <c r="O256" i="14"/>
  <c r="O257" i="14"/>
  <c r="O260" i="14"/>
  <c r="O259" i="14"/>
  <c r="O261" i="14"/>
  <c r="O264" i="14"/>
  <c r="O262" i="14"/>
  <c r="O263" i="14"/>
  <c r="O286" i="14"/>
  <c r="O266" i="14"/>
  <c r="O267" i="14"/>
  <c r="O268" i="14"/>
  <c r="O281" i="14"/>
  <c r="O298" i="14"/>
  <c r="O295" i="14"/>
  <c r="O270" i="14"/>
  <c r="O285" i="14"/>
  <c r="O305" i="14"/>
  <c r="O271" i="14"/>
  <c r="O284" i="14"/>
  <c r="O269" i="14"/>
  <c r="O304" i="14"/>
  <c r="O272" i="14"/>
  <c r="O275" i="14"/>
  <c r="O274" i="14"/>
  <c r="O278" i="14"/>
  <c r="O279" i="14"/>
  <c r="O280" i="14"/>
  <c r="O273" i="14"/>
  <c r="O282" i="14"/>
  <c r="O288" i="14"/>
  <c r="O287" i="14"/>
  <c r="O283" i="14"/>
  <c r="O293" i="14"/>
  <c r="O294" i="14"/>
  <c r="O313" i="14"/>
  <c r="O296" i="14"/>
  <c r="O289" i="14"/>
  <c r="O290" i="14"/>
  <c r="O292" i="14"/>
  <c r="O297" i="14"/>
  <c r="O307" i="14"/>
  <c r="O299" i="14"/>
  <c r="O302" i="14"/>
  <c r="O300" i="14"/>
  <c r="O303" i="14"/>
  <c r="O314" i="14"/>
  <c r="O315" i="14"/>
  <c r="O306" i="14"/>
  <c r="O308" i="14"/>
  <c r="O309" i="14"/>
  <c r="O310" i="14"/>
  <c r="O311" i="14"/>
  <c r="O325" i="14"/>
  <c r="O312" i="14"/>
  <c r="O301" i="14"/>
  <c r="O316" i="14"/>
  <c r="O317" i="14"/>
  <c r="O322" i="14"/>
  <c r="O318" i="14"/>
  <c r="O319" i="14"/>
  <c r="O324" i="14"/>
  <c r="O321" i="14"/>
  <c r="O330" i="14"/>
  <c r="O320" i="14"/>
  <c r="O327" i="14"/>
  <c r="O332" i="14"/>
  <c r="O323" i="14"/>
  <c r="O328" i="14"/>
  <c r="O331" i="14"/>
  <c r="O326" i="14"/>
  <c r="O329" i="14"/>
  <c r="O333" i="14"/>
  <c r="O334" i="14"/>
  <c r="O335" i="14"/>
  <c r="O336" i="14"/>
  <c r="O337" i="14"/>
  <c r="O338" i="14"/>
  <c r="O339" i="14"/>
  <c r="O340" i="14"/>
  <c r="O341" i="14"/>
  <c r="O342" i="14"/>
  <c r="O343" i="14"/>
  <c r="O13" i="14"/>
  <c r="O15" i="14"/>
  <c r="O28" i="14"/>
  <c r="O47" i="14"/>
  <c r="O3" i="14"/>
  <c r="K7" i="13"/>
  <c r="D7" i="13"/>
  <c r="B7" i="13"/>
  <c r="D6" i="13"/>
  <c r="B6" i="13"/>
  <c r="K4" i="13"/>
  <c r="H4" i="13"/>
  <c r="D4" i="13"/>
  <c r="B4" i="13"/>
  <c r="B1" i="13"/>
  <c r="F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B1" i="8" l="1"/>
  <c r="E11" i="1"/>
  <c r="E9" i="1"/>
  <c r="J4" i="13" s="1"/>
  <c r="C9" i="1"/>
  <c r="G11" i="1" l="1"/>
  <c r="I10" i="13" s="1"/>
  <c r="F4" i="13"/>
  <c r="K4" i="8" l="1"/>
  <c r="C11" i="8" l="1" a="1"/>
  <c r="C11" i="8" s="1"/>
  <c r="J93" i="8"/>
  <c r="J92" i="8"/>
  <c r="H32" i="8"/>
  <c r="J32" i="8" s="1"/>
  <c r="A29" i="1"/>
  <c r="A22" i="1"/>
  <c r="C30" i="1" l="1"/>
  <c r="F26" i="1"/>
  <c r="J6" i="13" s="1"/>
  <c r="A1" i="1"/>
  <c r="H45" i="8"/>
  <c r="J45" i="8" s="1"/>
  <c r="A11" i="8"/>
  <c r="C33" i="1" l="1"/>
  <c r="F7" i="13"/>
  <c r="F11" i="8"/>
  <c r="H11" i="8" s="1"/>
  <c r="J11" i="8" s="1"/>
  <c r="F13" i="8"/>
  <c r="H13" i="8" s="1"/>
  <c r="J13" i="8" s="1"/>
  <c r="F12" i="8"/>
  <c r="H12" i="8" s="1"/>
  <c r="J12" i="8" s="1"/>
  <c r="H68" i="8"/>
  <c r="H81" i="8"/>
  <c r="J81" i="8" s="1"/>
  <c r="H80" i="8"/>
  <c r="J80" i="8" s="1"/>
  <c r="H79" i="8"/>
  <c r="J79" i="8" s="1"/>
  <c r="H41" i="8"/>
  <c r="J41" i="8" s="1"/>
  <c r="H40" i="8"/>
  <c r="J40" i="8" s="1"/>
  <c r="F23" i="1" l="1"/>
  <c r="H53" i="8" l="1"/>
  <c r="H64" i="8"/>
  <c r="H88" i="8"/>
  <c r="H47" i="8"/>
  <c r="H46" i="8"/>
  <c r="H44" i="8"/>
  <c r="H43" i="8"/>
  <c r="H34" i="8"/>
  <c r="H37" i="8"/>
  <c r="H35" i="8"/>
  <c r="H36" i="8"/>
  <c r="H39" i="8"/>
  <c r="H42" i="8"/>
  <c r="H38" i="8"/>
  <c r="H33" i="8"/>
  <c r="H30" i="8"/>
  <c r="H29" i="8"/>
  <c r="H31" i="8"/>
  <c r="H26" i="8"/>
  <c r="H27" i="8"/>
  <c r="H28" i="8"/>
  <c r="H25" i="8"/>
  <c r="H23" i="8"/>
  <c r="H24" i="8"/>
  <c r="H22" i="8"/>
  <c r="H19" i="8"/>
  <c r="H20" i="8"/>
  <c r="H21" i="8"/>
  <c r="H89" i="8" l="1"/>
  <c r="J89" i="8" s="1"/>
  <c r="D7" i="8"/>
  <c r="D6" i="8"/>
  <c r="B7" i="8"/>
  <c r="B6" i="8"/>
  <c r="J4" i="8"/>
  <c r="H4" i="8"/>
  <c r="D4" i="8"/>
  <c r="B4" i="8"/>
  <c r="H84" i="8"/>
  <c r="H83" i="8"/>
  <c r="H82" i="8"/>
  <c r="H57" i="8"/>
  <c r="J57" i="8" s="1"/>
  <c r="H58" i="8"/>
  <c r="J58" i="8" s="1"/>
  <c r="H56" i="8"/>
  <c r="J56" i="8" s="1"/>
  <c r="H77" i="8"/>
  <c r="H75" i="8"/>
  <c r="H78" i="8"/>
  <c r="H76" i="8"/>
  <c r="H73" i="8"/>
  <c r="H72" i="8"/>
  <c r="H71" i="8"/>
  <c r="H70" i="8"/>
  <c r="H69" i="8"/>
  <c r="H67" i="8"/>
  <c r="H62" i="8"/>
  <c r="H66" i="8"/>
  <c r="H65" i="8"/>
  <c r="H63" i="8"/>
  <c r="H60" i="8"/>
  <c r="H59" i="8"/>
  <c r="H61" i="8"/>
  <c r="H55" i="8"/>
  <c r="H51" i="8"/>
  <c r="H54" i="8"/>
  <c r="H50" i="8"/>
  <c r="H52" i="8"/>
  <c r="H48" i="8"/>
  <c r="H49" i="8"/>
  <c r="J47" i="8"/>
  <c r="J46" i="8"/>
  <c r="H86" i="8"/>
  <c r="J43" i="8"/>
  <c r="H87" i="8"/>
  <c r="J44" i="8"/>
  <c r="J39" i="8"/>
  <c r="J36" i="8"/>
  <c r="H85" i="8"/>
  <c r="J42" i="8"/>
  <c r="J34" i="8"/>
  <c r="J35" i="8"/>
  <c r="J37" i="8"/>
  <c r="H74" i="8"/>
  <c r="J38" i="8"/>
  <c r="J33" i="8"/>
  <c r="J30" i="8"/>
  <c r="J29" i="8"/>
  <c r="J31" i="8"/>
  <c r="J26" i="8"/>
  <c r="J28" i="8"/>
  <c r="J27" i="8"/>
  <c r="J25" i="8"/>
  <c r="J24" i="8"/>
  <c r="J22" i="8"/>
  <c r="J23" i="8"/>
  <c r="J20" i="8"/>
  <c r="J21" i="8"/>
  <c r="J19" i="8"/>
  <c r="F14" i="8"/>
  <c r="H14" i="8" s="1"/>
  <c r="J14" i="8" s="1"/>
  <c r="F16" i="8"/>
  <c r="H16" i="8" s="1"/>
  <c r="J16" i="8" s="1"/>
  <c r="F15" i="8"/>
  <c r="H15" i="8" s="1"/>
  <c r="J15" i="8" s="1"/>
  <c r="F17" i="8"/>
  <c r="H17" i="8" s="1"/>
  <c r="J17" i="8" s="1"/>
  <c r="F18" i="8"/>
  <c r="H18" i="8" s="1"/>
  <c r="J18" i="8" s="1"/>
  <c r="J71" i="8" l="1"/>
  <c r="J70" i="8"/>
  <c r="J54" i="8"/>
  <c r="J51" i="8"/>
  <c r="J68" i="8"/>
  <c r="J88" i="8"/>
  <c r="C23" i="1"/>
  <c r="F6" i="13" s="1"/>
  <c r="J74" i="8"/>
  <c r="J55" i="8"/>
  <c r="J53" i="8"/>
  <c r="J87" i="8"/>
  <c r="J64" i="8"/>
  <c r="J72" i="8"/>
  <c r="J61" i="8"/>
  <c r="J86" i="8"/>
  <c r="J60" i="8"/>
  <c r="J49" i="8"/>
  <c r="J66" i="8"/>
  <c r="J75" i="8"/>
  <c r="J77" i="8"/>
  <c r="J59" i="8"/>
  <c r="J73" i="8"/>
  <c r="J63" i="8"/>
  <c r="J76" i="8"/>
  <c r="J65" i="8"/>
  <c r="J85" i="8"/>
  <c r="J62" i="8"/>
  <c r="J52" i="8"/>
  <c r="J67" i="8"/>
  <c r="F4" i="8"/>
  <c r="J78" i="8"/>
  <c r="J48" i="8"/>
  <c r="J50" i="8"/>
  <c r="J69" i="8"/>
  <c r="J16" i="1"/>
  <c r="J15" i="1"/>
  <c r="J14" i="1"/>
  <c r="J13" i="1"/>
  <c r="F32" i="1"/>
  <c r="H19" i="1"/>
  <c r="F31" i="1"/>
  <c r="E20" i="1"/>
  <c r="H20" i="1" s="1"/>
  <c r="E19" i="1"/>
  <c r="F27" i="1" l="1"/>
  <c r="H6" i="13" s="1"/>
  <c r="J83" i="8"/>
  <c r="J84" i="8"/>
  <c r="J82" i="8"/>
  <c r="A10" i="13" s="1" a="1"/>
  <c r="I31" i="1"/>
  <c r="H7" i="13" s="1"/>
  <c r="H7" i="8"/>
  <c r="I32" i="1"/>
  <c r="F7" i="8"/>
  <c r="D30" i="13" l="1"/>
  <c r="D26" i="13"/>
  <c r="D25" i="13"/>
  <c r="D24" i="13"/>
  <c r="D23" i="13"/>
  <c r="D22" i="13"/>
  <c r="D21" i="13"/>
  <c r="D20" i="13"/>
  <c r="D31" i="13"/>
  <c r="D29" i="13"/>
  <c r="D28" i="13"/>
  <c r="D27" i="13"/>
  <c r="D11" i="13"/>
  <c r="A10" i="13"/>
  <c r="D10" i="13"/>
  <c r="C79" i="13"/>
  <c r="D79" i="13" s="1"/>
  <c r="B79" i="13"/>
  <c r="D19" i="13"/>
  <c r="D16" i="13"/>
  <c r="D15" i="13"/>
  <c r="D14" i="13"/>
  <c r="D13" i="13"/>
  <c r="D18" i="13"/>
  <c r="D17" i="13"/>
  <c r="D12" i="13"/>
  <c r="F6" i="8"/>
  <c r="B80" i="13" l="1"/>
  <c r="H6" i="8"/>
  <c r="J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Ochs</author>
  </authors>
  <commentList>
    <comment ref="Q38" authorId="0" shapeId="0" xr:uid="{DAAB0922-0A71-407F-B5F3-69B7AEE6AFCE}">
      <text>
        <r>
          <rPr>
            <b/>
            <sz val="9"/>
            <color indexed="81"/>
            <rFont val="Tahoma"/>
            <family val="2"/>
          </rPr>
          <t>Chris Ochs:</t>
        </r>
        <r>
          <rPr>
            <sz val="9"/>
            <color indexed="81"/>
            <rFont val="Tahoma"/>
            <family val="2"/>
          </rPr>
          <t xml:space="preserve">
OPT70K329-00</t>
        </r>
      </text>
    </comment>
    <comment ref="Q65" authorId="0" shapeId="0" xr:uid="{F8D5200F-F978-4462-960D-DC6A766AD50B}">
      <text>
        <r>
          <rPr>
            <b/>
            <sz val="9"/>
            <color indexed="81"/>
            <rFont val="Tahoma"/>
            <family val="2"/>
          </rPr>
          <t>Chris Ochs:</t>
        </r>
        <r>
          <rPr>
            <sz val="9"/>
            <color indexed="81"/>
            <rFont val="Tahoma"/>
            <family val="2"/>
          </rPr>
          <t xml:space="preserve">
 OPT70K296-00</t>
        </r>
      </text>
    </comment>
    <comment ref="Q156" authorId="0" shapeId="0" xr:uid="{19DDC736-B33B-4E38-ADCC-FEFB9A8EC296}">
      <text>
        <r>
          <rPr>
            <b/>
            <sz val="9"/>
            <color indexed="81"/>
            <rFont val="Tahoma"/>
            <family val="2"/>
          </rPr>
          <t>Chris Ochs:</t>
        </r>
        <r>
          <rPr>
            <sz val="9"/>
            <color indexed="81"/>
            <rFont val="Tahoma"/>
            <family val="2"/>
          </rPr>
          <t xml:space="preserve">
OPT70K13600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cellMetadata count="1">
    <bk>
      <rc t="1" v="0"/>
    </bk>
  </cellMetadata>
  <valueMetadata count="4">
    <bk>
      <rc t="2" v="0"/>
    </bk>
    <bk>
      <rc t="2" v="1"/>
    </bk>
    <bk>
      <rc t="2" v="2"/>
    </bk>
    <bk>
      <rc t="2" v="3"/>
    </bk>
  </valueMetadata>
</metadata>
</file>

<file path=xl/sharedStrings.xml><?xml version="1.0" encoding="utf-8"?>
<sst xmlns="http://schemas.openxmlformats.org/spreadsheetml/2006/main" count="3919" uniqueCount="1577">
  <si>
    <t>Time:</t>
  </si>
  <si>
    <t>Next Inspection:</t>
  </si>
  <si>
    <t>Due At:</t>
  </si>
  <si>
    <t>Time Remaining:</t>
  </si>
  <si>
    <t>TSHSI</t>
  </si>
  <si>
    <t>TSOH</t>
  </si>
  <si>
    <t>CYSHSI:</t>
  </si>
  <si>
    <t>Total Time:</t>
  </si>
  <si>
    <t>Total Cycles:</t>
  </si>
  <si>
    <t>CYSOH:</t>
  </si>
  <si>
    <t>Time to OH</t>
  </si>
  <si>
    <t>Date:</t>
  </si>
  <si>
    <t>Aircraft Total Time:</t>
  </si>
  <si>
    <t>Landings:</t>
  </si>
  <si>
    <t xml:space="preserve">Date: </t>
  </si>
  <si>
    <t>ITEM</t>
  </si>
  <si>
    <t>INTERVAL</t>
  </si>
  <si>
    <t>NEXT DUE</t>
  </si>
  <si>
    <t>TIME REMAIN</t>
  </si>
  <si>
    <t>Days</t>
  </si>
  <si>
    <t>Hours</t>
  </si>
  <si>
    <t>COMPLIED</t>
  </si>
  <si>
    <t>Cycles:</t>
  </si>
  <si>
    <t>A+</t>
  </si>
  <si>
    <t>Landings</t>
  </si>
  <si>
    <t>Landing</t>
  </si>
  <si>
    <t>Comply with 3 year replacement of hydraulic system fluid.</t>
  </si>
  <si>
    <t>Comply with 3 year replacement of brake reservoir fluid.</t>
  </si>
  <si>
    <t>Comply with 6 year propeller overhaul.</t>
  </si>
  <si>
    <t>Comply with 3,500 hour replacement of vibration isolators.</t>
  </si>
  <si>
    <t>Comply with 10 year inspection of firewall.</t>
  </si>
  <si>
    <t>Comply with 1,000 hour accessory gearbox inspection.</t>
  </si>
  <si>
    <t>Comply with 2,100 hour oil cooler overhaul.</t>
  </si>
  <si>
    <t>Comply with 2,400 hour safety valve filter replacement</t>
  </si>
  <si>
    <t>Comply with 2 year outflow and safety valve seat inspection</t>
  </si>
  <si>
    <t>Comply with 2 year light weight data recorder operational check.</t>
  </si>
  <si>
    <t>Comply with 6 year pilot oxygen mask overhaul.</t>
  </si>
  <si>
    <t>Comply with 6 year co-pilot oxygen mask overhaul.</t>
  </si>
  <si>
    <t>Comply with 6 year altimetric valve overhaul.</t>
  </si>
  <si>
    <t>Comply with 1 year fire extinguisher inspection.</t>
  </si>
  <si>
    <t xml:space="preserve">Comply with 5 year oxygen bottle hydrostatic test. </t>
  </si>
  <si>
    <t>Comply with 15 year oxygen bottle replacement.</t>
  </si>
  <si>
    <t xml:space="preserve">Comply with 7 year nose gear actuator hinge pin securing bolt replacement. </t>
  </si>
  <si>
    <t>Comply with 3 year replacement of shimmy damper fluid.</t>
  </si>
  <si>
    <t>Comply with 3,500 hour engine overhaul.</t>
  </si>
  <si>
    <t>Comply with 400 hour fuel manifold adapters inspection.</t>
  </si>
  <si>
    <t>Comply with 600 hour inspection of standby generator brushes.</t>
  </si>
  <si>
    <t>Yr</t>
  </si>
  <si>
    <t>Hr</t>
  </si>
  <si>
    <t>N/A</t>
  </si>
  <si>
    <t>Hobbs Time</t>
  </si>
  <si>
    <t>Inspection Cycle:</t>
  </si>
  <si>
    <t>C+</t>
  </si>
  <si>
    <t>Engine Cycles</t>
  </si>
  <si>
    <t>Engine Total Time:</t>
  </si>
  <si>
    <t>HSI Completed:</t>
  </si>
  <si>
    <t>Overhaul Completed:</t>
  </si>
  <si>
    <t>Date of Manufacture</t>
  </si>
  <si>
    <t>Overhaul Due</t>
  </si>
  <si>
    <t>Days Remaining</t>
  </si>
  <si>
    <t>Hours Remaining</t>
  </si>
  <si>
    <t>Engine Oil</t>
  </si>
  <si>
    <t>Ld</t>
  </si>
  <si>
    <t xml:space="preserve"> </t>
  </si>
  <si>
    <t>Comply with 3,500 hour propeller governor overhaul.</t>
  </si>
  <si>
    <t>S/N</t>
  </si>
  <si>
    <t>Comply with 1 year Beta Ring and Carbon Block inspection.</t>
  </si>
  <si>
    <t>Comply with 1 year Auto-Throttle functional check.</t>
  </si>
  <si>
    <t>Comply with 800 hour ice detection system inspection.</t>
  </si>
  <si>
    <t>Comply with 20 year Air Total fire extinguisher replacement.</t>
  </si>
  <si>
    <t>Comply with 10 year Air Total fire extinguisher overhaul.</t>
  </si>
  <si>
    <t>Comply with 400 hour borescope inspection.</t>
  </si>
  <si>
    <t xml:space="preserve">Comply with 600 hour compressor belt replacement.     </t>
  </si>
  <si>
    <t>HC-E5N-3C</t>
  </si>
  <si>
    <t>Perform compressor wash.</t>
  </si>
  <si>
    <t>Date</t>
  </si>
  <si>
    <t>PT6A-66D</t>
  </si>
  <si>
    <t>Time Since Overhaul</t>
  </si>
  <si>
    <t>Comply with all applicable 1 year special inspections.</t>
  </si>
  <si>
    <t>Last Inspection:</t>
  </si>
  <si>
    <t>Avg/Year</t>
  </si>
  <si>
    <t>Hrs Last Yr</t>
  </si>
  <si>
    <t>Updated</t>
  </si>
  <si>
    <t>Make</t>
  </si>
  <si>
    <t>Model</t>
  </si>
  <si>
    <t>Registration</t>
  </si>
  <si>
    <t>Serial Number</t>
  </si>
  <si>
    <t>TBM</t>
  </si>
  <si>
    <t xml:space="preserve"> P&amp;WC</t>
  </si>
  <si>
    <t>Hartzell</t>
  </si>
  <si>
    <t>Column1</t>
  </si>
  <si>
    <t>Column2</t>
  </si>
  <si>
    <t>Column3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</si>
  <si>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</si>
  <si>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</si>
  <si>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</si>
  <si>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</si>
  <si>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</si>
  <si>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</si>
  <si>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</si>
  <si>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</si>
  <si>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Total Time</t>
  </si>
  <si>
    <t>Hobbs</t>
  </si>
  <si>
    <t>Cycles</t>
  </si>
  <si>
    <t>Time to HSI</t>
  </si>
  <si>
    <t xml:space="preserve">Comply with 1,000 hour oil filter replacement. </t>
  </si>
  <si>
    <t xml:space="preserve">Comply with 1,000 hour P3 filter replacement. </t>
  </si>
  <si>
    <t xml:space="preserve">Comply with 1,200 hour protection of external fittings. </t>
  </si>
  <si>
    <t>Comply with 1,200 hour vertical fin and horizontal stabilizer ultrasonic.</t>
  </si>
  <si>
    <t>Comply with 3,000 hour inspection of large door framing.</t>
  </si>
  <si>
    <t>Comply with 1,750 hour engine hot section inspection.</t>
  </si>
  <si>
    <t xml:space="preserve">Comply with 2,000 hour standby generator overhaul.  </t>
  </si>
  <si>
    <t xml:space="preserve">Comply with 1,000 landing left wheel overhaul.       </t>
  </si>
  <si>
    <t>Comply with 1,000 landing right wheel overhaul.</t>
  </si>
  <si>
    <t xml:space="preserve">Comply with 1,200 hour vertical fin, horizontal stabilizer, and flight control borescope and tap test inspection. </t>
  </si>
  <si>
    <t>Comply with 5 year landing gear long life inspection.</t>
  </si>
  <si>
    <t>Comply with 10 year, 6000 hour vertical inspection</t>
  </si>
  <si>
    <r>
      <t>Comply with 1 year gaseous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oxygen system inspection.</t>
    </r>
  </si>
  <si>
    <t>Parts</t>
  </si>
  <si>
    <t>Hrs</t>
  </si>
  <si>
    <t>Comply with right brake overhaul</t>
  </si>
  <si>
    <t>Comply with left brake overhaul</t>
  </si>
  <si>
    <t>Rep</t>
  </si>
  <si>
    <t>Replaced</t>
  </si>
  <si>
    <t>Comply with 6,000 hour Electric fuel pump replacement</t>
  </si>
  <si>
    <t>Comply with 1,200 hour propeller coin tap test.</t>
  </si>
  <si>
    <t>Comply with 600 hour propeller coin tap test.</t>
  </si>
  <si>
    <t>B+</t>
  </si>
  <si>
    <t>Comply with 4 year, 1,500 hour inspection of fuel strainers and flapper valves.</t>
  </si>
  <si>
    <t>Comply with 5 year main battery replacement.</t>
  </si>
  <si>
    <t>Comply with 10 year, 5,000 landing gear actuator overhaul. Left</t>
  </si>
  <si>
    <t>Comply with 10 year, 5,000 landing gear actuator overhaul. Nose</t>
  </si>
  <si>
    <t>Comply with 10 year, 5,000 landing gear actuator overhaul. Right</t>
  </si>
  <si>
    <t>Comply with 10 year landing gear long life inspection.</t>
  </si>
  <si>
    <t xml:space="preserve">Comply with 10 year, 3,500 hour mechanical fuel pump overhaul. </t>
  </si>
  <si>
    <t>Comply with 10 year, 10,000 landing electro-hydraulic generator overhaul.</t>
  </si>
  <si>
    <t xml:space="preserve">Comply with 1,000 landing nose wheel overhaul.           </t>
  </si>
  <si>
    <t>Comply with 14 year, 6,000 hour horizontal, and upper fuselage structure inspection.</t>
  </si>
  <si>
    <t>Comply with 14 year, 6,000 hour wing structure inspection.</t>
  </si>
  <si>
    <t>Comply with 3,500 hour propeller overspeed governor overhaul.</t>
  </si>
  <si>
    <t xml:space="preserve">Comply with 5,000 landing gear overhaul. Left      </t>
  </si>
  <si>
    <t xml:space="preserve">Comply with 5,000 landing gear overhaul. Right      </t>
  </si>
  <si>
    <t xml:space="preserve">Comply with 5,000 landing gear overhaul. Nose      </t>
  </si>
  <si>
    <t>Comply with 1,200 hour application of siccative oil in rudder shaft.</t>
  </si>
  <si>
    <t>Comply with 1,200 hour starter generator overhaul.</t>
  </si>
  <si>
    <t>Comply with 600 hour fuel unit filter replacement.</t>
  </si>
  <si>
    <t>Comply with 1 year main battery capacity check.</t>
  </si>
  <si>
    <t xml:space="preserve">Comply with 600 hour standby generator belt replacement. </t>
  </si>
  <si>
    <t>Comply with 14 year pressurization hoses replacement.</t>
  </si>
  <si>
    <t>Notes</t>
  </si>
  <si>
    <t>Projected</t>
  </si>
  <si>
    <t>Description of Time Items and Special Inspections</t>
  </si>
  <si>
    <t>Labor</t>
  </si>
  <si>
    <t>Outside Service</t>
  </si>
  <si>
    <t>Yes/No</t>
  </si>
  <si>
    <t>Service Bulletins and AD's</t>
  </si>
  <si>
    <t>Comply with AD 2025-01-04. Drive Nut Threading Wear in Internal Actuator Flaps, IAW  SB70-118 R3</t>
  </si>
  <si>
    <t>Discrepancies Found During Inspection</t>
  </si>
  <si>
    <t>Total</t>
  </si>
  <si>
    <t>Grand Total</t>
  </si>
  <si>
    <t>Rotable overhauled exchange parts are subject to over and above charges when sent in for overhaul.</t>
  </si>
  <si>
    <t>This estimate is valid for 30 days</t>
  </si>
  <si>
    <t>The invoice must be paid in full when the work has been completed on this aircraft, before this aircraft leaves this facility.</t>
  </si>
  <si>
    <t>Please sign and fax back to me at (765)289-7848</t>
  </si>
  <si>
    <t>Thank you for your time in this matter, if you have any questions feel free to call me at (765)289-7141 ext121</t>
  </si>
  <si>
    <t>Written by; Don Burris, Director of Maintenance, Muncie Aviation Company</t>
  </si>
  <si>
    <t>Authorization:________________________________</t>
  </si>
  <si>
    <t>Bulletin</t>
  </si>
  <si>
    <t>ATA</t>
  </si>
  <si>
    <t>EASA AD</t>
  </si>
  <si>
    <t>FAA AD</t>
  </si>
  <si>
    <t>Category</t>
  </si>
  <si>
    <t xml:space="preserve">Complied </t>
  </si>
  <si>
    <t xml:space="preserve">Comply with </t>
  </si>
  <si>
    <t>Replacement of circuit breaker amperage on the PL1 panel</t>
  </si>
  <si>
    <t>Recommended</t>
  </si>
  <si>
    <t>2025-05</t>
  </si>
  <si>
    <t>1560 to S/N 1577</t>
  </si>
  <si>
    <t>SB70-336-35</t>
  </si>
  <si>
    <t>2025-04</t>
  </si>
  <si>
    <t>Check table in SB</t>
  </si>
  <si>
    <t>SB70-329-33</t>
  </si>
  <si>
    <t>Optional</t>
  </si>
  <si>
    <t xml:space="preserve"> 434 to S/N 1407.</t>
  </si>
  <si>
    <t>SB70-308-28</t>
  </si>
  <si>
    <t>Fuel unit electrical actuator non-conformity.</t>
  </si>
  <si>
    <t>1195, S/N 1201, 1202, 1207, 1209, 1212, 1217, from S/N 1224 to S/N 1226,  1310 to S/N 1312</t>
  </si>
  <si>
    <t>910's-930's-940's</t>
  </si>
  <si>
    <t>SB70-212-35-R2</t>
  </si>
  <si>
    <t>Evolution of the pilot's masks P/N 174555 of the TBM700 chemical oxygen system</t>
  </si>
  <si>
    <t>1 to 243 without OPT70−35−001 Gaseous Oxygen, except S/N 109.</t>
  </si>
  <si>
    <t>SIL PT6A-291</t>
  </si>
  <si>
    <t>FCU overhaul leading to hung start.</t>
  </si>
  <si>
    <t>2025-03</t>
  </si>
  <si>
    <t>from S/N 1310 to S/N 1312</t>
  </si>
  <si>
    <t>SB70-356-76</t>
  </si>
  <si>
    <t>Replacement of E-pedestal control set</t>
  </si>
  <si>
    <t>1558 to S/N 1576 except SN 1559 and S/N 1560</t>
  </si>
  <si>
    <t>SB70-345-46</t>
  </si>
  <si>
    <t>TBM 960 Cas/synoptic</t>
  </si>
  <si>
    <t>1408-1559 with 7.4.2 loaded</t>
  </si>
  <si>
    <t>SB70-344-34-R2</t>
  </si>
  <si>
    <t>Garmin Software update 7.4.2 Rev 1</t>
  </si>
  <si>
    <t>1408 to 1559</t>
  </si>
  <si>
    <t>SB70-341-92</t>
  </si>
  <si>
    <t>Electrical Sockets Replacement</t>
  </si>
  <si>
    <t>2024-12</t>
  </si>
  <si>
    <t>1539 to S/N 1561 except S/N 1558</t>
  </si>
  <si>
    <t>SB70-337-76</t>
  </si>
  <si>
    <t>Pedestal control set improvement</t>
  </si>
  <si>
    <t>687 to 1407 and S/N 1464</t>
  </si>
  <si>
    <t>SB70-333-53</t>
  </si>
  <si>
    <t>1 to S/N 1502.</t>
  </si>
  <si>
    <t>SB70-348-28</t>
  </si>
  <si>
    <t>MT40 Fuel Pressure Transmitter Replacement</t>
  </si>
  <si>
    <t>2024-11</t>
  </si>
  <si>
    <t xml:space="preserve"> 1 to S/N 22 and from S/N 24 to S/N 92 which have applied the SB70-041-28. TBM aircraft S/N 23 and S/N 93 to S/N 684.</t>
  </si>
  <si>
    <t>Flight Control Lock Pins</t>
  </si>
  <si>
    <t>1340-1392</t>
  </si>
  <si>
    <t>SB70-335-34-R1</t>
  </si>
  <si>
    <t>Garmin G1000 NXi GDU Software version V20.98 (P/N 006-B4560-00)</t>
  </si>
  <si>
    <t xml:space="preserve"> 1050 to S/N 1159.  1170 to S/N 1269.</t>
  </si>
  <si>
    <t>SL70-068-32</t>
  </si>
  <si>
    <t>Main wheel assembly P/N 40-489 rupture disc torque</t>
  </si>
  <si>
    <t>N</t>
  </si>
  <si>
    <t>2024-10</t>
  </si>
  <si>
    <t xml:space="preserve"> 205, S/N 240, and from S/N 244 to S/N 1532. Main landing gear wheel assembly from S/N 1000 to S/N 1524.</t>
  </si>
  <si>
    <t>Retrofit of the GTX 345DR (Diversity) Transponder</t>
  </si>
  <si>
    <t>TBM 960 Interior Improvement (Step 2)</t>
  </si>
  <si>
    <t>SB70-246-34-R1</t>
  </si>
  <si>
    <t>Standby attitude module MD302</t>
  </si>
  <si>
    <t>434 to 633, 636 to 644</t>
  </si>
  <si>
    <t>SB70-302-25-R2</t>
  </si>
  <si>
    <t>Seatbelt Buckle Positioner Installation for the Pilot’s seat and the R.H. station seat</t>
  </si>
  <si>
    <t>2024-09</t>
  </si>
  <si>
    <t>205, 240 and 244 to 1407</t>
  </si>
  <si>
    <t>“ANCILL” switch on the PL12 panel for TBM 960</t>
  </si>
  <si>
    <t>1520 to S/N 1528.</t>
  </si>
  <si>
    <t>SL70-069-72</t>
  </si>
  <si>
    <t>First-stage power turbine blade</t>
  </si>
  <si>
    <t>AD CF-2024-33</t>
  </si>
  <si>
    <t>Warning</t>
  </si>
  <si>
    <t>2024-06</t>
  </si>
  <si>
    <t>SB70-328-24-R1</t>
  </si>
  <si>
    <t>Battery Discharging on TBM 960 Aircraft</t>
  </si>
  <si>
    <t>1408 to S/N 1519</t>
  </si>
  <si>
    <t>SB70-330-34-R1</t>
  </si>
  <si>
    <t>Garmin G3000 GDU Software “System Release 7.1.5” (GDU Version V32.01.40) (SW P/N 006-B4304-05)</t>
  </si>
  <si>
    <t>2024-05</t>
  </si>
  <si>
    <t>1408 to S/N 1512</t>
  </si>
  <si>
    <t>Suspended</t>
  </si>
  <si>
    <t>SB70-310-24-R1</t>
  </si>
  <si>
    <t>Starter-Generator</t>
  </si>
  <si>
    <t>687 to S/N 1404</t>
  </si>
  <si>
    <t>SB70-296-33-R2</t>
  </si>
  <si>
    <t>Strobe and navigation LED units</t>
  </si>
  <si>
    <t>1 to 684</t>
  </si>
  <si>
    <t>SB70-230-33-R1</t>
  </si>
  <si>
    <t>Whelen LED taxi/landing light retrofit</t>
  </si>
  <si>
    <t>SB70-327-27</t>
  </si>
  <si>
    <t>Replacement of the Control Wheel Elevator Trim Switch</t>
  </si>
  <si>
    <t>2024-04</t>
  </si>
  <si>
    <t>1296 to S/N 1416</t>
  </si>
  <si>
    <t>SB70-324-34-R1</t>
  </si>
  <si>
    <t>Garmin G1000 NXi GDU Software version V20.97 (P/N 006-B2883-04)</t>
  </si>
  <si>
    <t>2024-03</t>
  </si>
  <si>
    <t>910 aircraft from S/N 1270</t>
  </si>
  <si>
    <t>SL70-067-72</t>
  </si>
  <si>
    <t>Second-stage power turbine blade</t>
  </si>
  <si>
    <t>CF-2024-05-E</t>
  </si>
  <si>
    <t>2024-02</t>
  </si>
  <si>
    <t>SB70-326-71-R1</t>
  </si>
  <si>
    <t>Replacement of the Inertial Separator (IPS) aft lever</t>
  </si>
  <si>
    <t>687-1487</t>
  </si>
  <si>
    <t>SB70-322-22-R1</t>
  </si>
  <si>
    <t>GSM86 Servo Actuators Improvement</t>
  </si>
  <si>
    <t>434-607, 608-1484</t>
  </si>
  <si>
    <t>SB70-277-25-R3</t>
  </si>
  <si>
    <t>Retrofit of airbag system</t>
  </si>
  <si>
    <t>910,930 and 940's  w/o airbags</t>
  </si>
  <si>
    <t>SB70-118-27-R3</t>
  </si>
  <si>
    <t xml:space="preserve">Comply with AD 2025-01-04. Drive Nut Threading Wear in Internal Actuator Flaps IAW SB70-118 R3 </t>
  </si>
  <si>
    <t>EASA AD 2013-0104R2 supersedes EASA AD 2013-0104R1</t>
  </si>
  <si>
    <t>/</t>
  </si>
  <si>
    <t>Mandatory</t>
  </si>
  <si>
    <t xml:space="preserve"> 1 to 1436</t>
  </si>
  <si>
    <t>Component replacements for the vapor cycle cooling system</t>
  </si>
  <si>
    <t>434 to S/N 1407.</t>
  </si>
  <si>
    <t>SB70-332-21-R1</t>
  </si>
  <si>
    <t>L10 Flow Control Valve Replacement in the Engine Bleed Air System</t>
  </si>
  <si>
    <t>2023-12</t>
  </si>
  <si>
    <t>1408 to S/N 1476</t>
  </si>
  <si>
    <t>SB70-314-34-R2</t>
  </si>
  <si>
    <t>GARMIN G3000 GDU Software Version V21.60 (SW P/N 006-B3518-06)</t>
  </si>
  <si>
    <t>1272 to 1369 plus 1371</t>
  </si>
  <si>
    <t>SB70-316-23</t>
  </si>
  <si>
    <t>CPDLC (Controller Pilot Data Link Communications) Option for the TBM 960</t>
  </si>
  <si>
    <t>2023-06</t>
  </si>
  <si>
    <t>from S/N 1408</t>
  </si>
  <si>
    <t>SB70-315-23-R1</t>
  </si>
  <si>
    <t>CPDLC (Controller Pilot Data Link Communications) Option Enablement Cards</t>
  </si>
  <si>
    <t xml:space="preserve">940's 1272 to 9999 </t>
  </si>
  <si>
    <t>SB70-331-21</t>
  </si>
  <si>
    <t>Vapor Cycle System (VCS) Performance</t>
  </si>
  <si>
    <t>2023-05</t>
  </si>
  <si>
    <t>1408 to S/N 1477</t>
  </si>
  <si>
    <t>SB70-292-00-R4</t>
  </si>
  <si>
    <t>HomeSafe system retrofit for TBM 940 delivered without provisions</t>
  </si>
  <si>
    <t>2023-04</t>
  </si>
  <si>
    <t>1272-1315, -1287,1289,1290</t>
  </si>
  <si>
    <t>SB70-256-71-R1</t>
  </si>
  <si>
    <t>Inertial separator door seal</t>
  </si>
  <si>
    <t>687 to 1487, except 1227</t>
  </si>
  <si>
    <t>TBM 960 Interior improvement</t>
  </si>
  <si>
    <t>2023-03</t>
  </si>
  <si>
    <t>SB70-312-34-R1</t>
  </si>
  <si>
    <t>Garmin G3000 GDU Software Version V32.01.20 (SW P/N 006-B4304-04)</t>
  </si>
  <si>
    <t>SB70-263-31-R2</t>
  </si>
  <si>
    <t>A20 Aural Warning Box</t>
  </si>
  <si>
    <t>2022-09</t>
  </si>
  <si>
    <t>1 to 433</t>
  </si>
  <si>
    <t>SB70-304-25</t>
  </si>
  <si>
    <t>Emergency Exit Door Opening</t>
  </si>
  <si>
    <t>EASA 2022-0149</t>
  </si>
  <si>
    <t>2022-07</t>
  </si>
  <si>
    <t>434 to 1424 except S/N 1408 and 1420</t>
  </si>
  <si>
    <t>SB70-300-21-R2</t>
  </si>
  <si>
    <t>Air conditioning system electrical protection</t>
  </si>
  <si>
    <t>2022-01</t>
  </si>
  <si>
    <t>437-1316, -479</t>
  </si>
  <si>
    <t>SB70-295-34-R1</t>
  </si>
  <si>
    <t>GARMIN G3000 high resolution display, GDU software V20.94 (P/N 006-B3136-04)</t>
  </si>
  <si>
    <t>1216-1266</t>
  </si>
  <si>
    <t>SB70-299-24-R1</t>
  </si>
  <si>
    <t>G2 Alternator non-conformity</t>
  </si>
  <si>
    <t>2021-11</t>
  </si>
  <si>
    <t>1322 to 1364</t>
  </si>
  <si>
    <t>SB70-285-34-R11</t>
  </si>
  <si>
    <t>SurfaceWatch option for 2016 and 2017 TBM G3000 aircraft</t>
  </si>
  <si>
    <t>2021-10</t>
  </si>
  <si>
    <t>930 aircraft S/N 1115, 1121, 1124, 1129, 1130, 1134, 1135, 1139, 1152, 1155, 1163, 1164, 1175, 1191, 1195,1198</t>
  </si>
  <si>
    <t>SB70-301-31</t>
  </si>
  <si>
    <t>Fast™ Data Collection and Transmission box 4G technology</t>
  </si>
  <si>
    <t>2021-09</t>
  </si>
  <si>
    <t>1216 to 1347,1166, 1174 and 1351</t>
  </si>
  <si>
    <t>SB70-298-23</t>
  </si>
  <si>
    <t>E1 Antenna (COM 1) installation non conformity</t>
  </si>
  <si>
    <t>276 to 503</t>
  </si>
  <si>
    <t>SB70-297-33-R1</t>
  </si>
  <si>
    <t>Ice LED unit</t>
  </si>
  <si>
    <t>2021-08</t>
  </si>
  <si>
    <t xml:space="preserve"> 1 to 1157</t>
  </si>
  <si>
    <t>SB70-313-23</t>
  </si>
  <si>
    <t>CPDLC (Controller Pilot Data Link Communications) Option</t>
  </si>
  <si>
    <t>2021-06</t>
  </si>
  <si>
    <t>940's N, 1272 to 9999</t>
  </si>
  <si>
    <t>SB70-311-71</t>
  </si>
  <si>
    <t>PT6A-66D engine replacement</t>
  </si>
  <si>
    <t>1000 to 1049, 687 PT6 bld spec 1323</t>
  </si>
  <si>
    <t>SB70-305-25</t>
  </si>
  <si>
    <t>Window shades</t>
  </si>
  <si>
    <t>2021-05</t>
  </si>
  <si>
    <t>940-910's 1270 to 1338</t>
  </si>
  <si>
    <t>SB70-286-34-R9</t>
  </si>
  <si>
    <t>”Turbulence Detection” and ”Ground Clutter Suppression” options for TBM G3000 aircraft</t>
  </si>
  <si>
    <t>930 aircraft S/N 1115, 1121, 1129, 1130, 1134, 1139, 1152, 1155, 1163, 1164, 1175, 1191 and 1198</t>
  </si>
  <si>
    <t>SB70-266-31-R2</t>
  </si>
  <si>
    <t>SIM card for Fastbox</t>
  </si>
  <si>
    <t>1174, 1216 to 1246</t>
  </si>
  <si>
    <t>SB70-247-34-R2</t>
  </si>
  <si>
    <t>GARMIN G1000 NXi Integrated Flight Deck and Software V20.80</t>
  </si>
  <si>
    <t>Specific 850 and 900's</t>
  </si>
  <si>
    <t>SB70-233-34-R4</t>
  </si>
  <si>
    <t>GARMIN G1000 GDU software version 15.11 (P/N 006-B0719-17)</t>
  </si>
  <si>
    <t>SB70-278-57</t>
  </si>
  <si>
    <t>Winglets wiring routing</t>
  </si>
  <si>
    <t>2021-03</t>
  </si>
  <si>
    <t>687 to 1356</t>
  </si>
  <si>
    <t>SB70-303-53</t>
  </si>
  <si>
    <t>Frame C17 water accumulation</t>
  </si>
  <si>
    <t>2021-02</t>
  </si>
  <si>
    <t>1308 to 1321</t>
  </si>
  <si>
    <t>SB70-289-34-R1</t>
  </si>
  <si>
    <t>GARMIN G3000 GDU Software Version V21.45.1 (SW P/N 006-B3518-04)</t>
  </si>
  <si>
    <t>1272 to 1335 -1322, 1333 and 1334</t>
  </si>
  <si>
    <t>SB70-293-34</t>
  </si>
  <si>
    <t>Visual approach guidance feature for G1000 NXi aircraft</t>
  </si>
  <si>
    <t>2020-12</t>
  </si>
  <si>
    <t>434 to 1159, 1170 to 1269</t>
  </si>
  <si>
    <t>SB70-294-77</t>
  </si>
  <si>
    <t>Improved reliability of propeller speed (Np) and compressor speed (Ng) indication</t>
  </si>
  <si>
    <t>2020-11</t>
  </si>
  <si>
    <t>SB70-290-00-R2</t>
  </si>
  <si>
    <t>HomeSafe system installation for TBM 940 delivered with provision 1</t>
  </si>
  <si>
    <t>1325-1332 +1335</t>
  </si>
  <si>
    <t>SB70-279-35-R1</t>
  </si>
  <si>
    <t>Pilot and R.H. station gaseous oxygen masks</t>
  </si>
  <si>
    <t>1 to 243, 244 to 433</t>
  </si>
  <si>
    <t>SB70-283-77-R2</t>
  </si>
  <si>
    <t>Improved reliability of propeller speed (NP) and compressor speed (NG) indication</t>
  </si>
  <si>
    <t>2020-10</t>
  </si>
  <si>
    <t>1270 to 1305</t>
  </si>
  <si>
    <t>SB70-282-34-R1</t>
  </si>
  <si>
    <t>GARMIN G3000 GDU software version 20.92 (P/N 006-B2234-06)</t>
  </si>
  <si>
    <t>1111 to 1204</t>
  </si>
  <si>
    <t>SB70-291-00-R1</t>
  </si>
  <si>
    <t>HomeSafe system installation for TBM 940 delivered with provision 2</t>
  </si>
  <si>
    <t>2020-09</t>
  </si>
  <si>
    <t>1328 to 1332 and 1335</t>
  </si>
  <si>
    <t>SB70-288-30-R1</t>
  </si>
  <si>
    <t>A13 auto-ice box P/N CAIB20-07</t>
  </si>
  <si>
    <t>1270 to 1321, 1323 to 1331 and 1335</t>
  </si>
  <si>
    <t>SB70-287-46-R1</t>
  </si>
  <si>
    <t>Flight Stream 510 option for 2016 and 2017 TBM G3000 aircraft</t>
  </si>
  <si>
    <t>SB70-238-27-R1</t>
  </si>
  <si>
    <t>B77 stick shaker retrofit</t>
  </si>
  <si>
    <t>434 to 1121, 1123</t>
  </si>
  <si>
    <t>SB70-284-34</t>
  </si>
  <si>
    <t>GTX 345R transponder retrofit for TBM 930</t>
  </si>
  <si>
    <t>2020-07</t>
  </si>
  <si>
    <t>1111 to 1158</t>
  </si>
  <si>
    <t>SB70-281-21-R2</t>
  </si>
  <si>
    <t>Gas controller upgrade</t>
  </si>
  <si>
    <t>434 to 1097, 1098 to 1316, except S/N 1134</t>
  </si>
  <si>
    <t>GWX 68 wiring improvement</t>
  </si>
  <si>
    <t>SB70-280-42</t>
  </si>
  <si>
    <t>A10 Electronic card box</t>
  </si>
  <si>
    <t>2020-01</t>
  </si>
  <si>
    <t>1294 to 1299</t>
  </si>
  <si>
    <t>SB70-257-34</t>
  </si>
  <si>
    <t>Baro-VNAV approaches capability</t>
  </si>
  <si>
    <t>2019-12</t>
  </si>
  <si>
    <t>SB70-271-21-R1</t>
  </si>
  <si>
    <t>"DUMP" and "MICRO/MASK" switches</t>
  </si>
  <si>
    <t>EASA AD 2019-0306</t>
  </si>
  <si>
    <t>2021-24-13</t>
  </si>
  <si>
    <t>2019-11</t>
  </si>
  <si>
    <t>1106 to 1287</t>
  </si>
  <si>
    <t>SB70-270-52</t>
  </si>
  <si>
    <t>Pilot door thermal insulation (composite handle and pushbutton)</t>
  </si>
  <si>
    <t>up to S/N 1269</t>
  </si>
  <si>
    <t>SB70-274-34</t>
  </si>
  <si>
    <t>Data loading to upgrade "ECTM" script files (version 3.1) on SD card</t>
  </si>
  <si>
    <t>2019-10</t>
  </si>
  <si>
    <t>1275, 1281, 1287, 1289, 1290 and 1291</t>
  </si>
  <si>
    <t>SB70-273-77</t>
  </si>
  <si>
    <t>ITT indication hysteresis update</t>
  </si>
  <si>
    <t>1272 to 1299</t>
  </si>
  <si>
    <t>SB70-269-34-R2</t>
  </si>
  <si>
    <t>Autothrottle and S.E.I, software version 21.25 (P/N 006-B3518-01)</t>
  </si>
  <si>
    <t xml:space="preserve">1272 to 1299 </t>
  </si>
  <si>
    <t>SB70-267-25</t>
  </si>
  <si>
    <t>Coat hook installation</t>
  </si>
  <si>
    <t>2019-09</t>
  </si>
  <si>
    <t>434 to 1169</t>
  </si>
  <si>
    <t>SB70-272-30</t>
  </si>
  <si>
    <t>"AUTOMODE", "PITOT L/R &amp; STALL HTR" AND "INERT SEP" switches</t>
  </si>
  <si>
    <t>2019-08</t>
  </si>
  <si>
    <t>1270 and 1272 to 1287</t>
  </si>
  <si>
    <t>SB70-268-77</t>
  </si>
  <si>
    <t>NP and NG signals stability</t>
  </si>
  <si>
    <t>2019-05</t>
  </si>
  <si>
    <t>1270, 1271, 1273 and 1274</t>
  </si>
  <si>
    <t>SB70-265-34</t>
  </si>
  <si>
    <t>Emergency descent mode upgrade</t>
  </si>
  <si>
    <t>All G1000, Nxi, and G3000</t>
  </si>
  <si>
    <t>SB70-227-34-R1</t>
  </si>
  <si>
    <t>ADS-B OUT function</t>
  </si>
  <si>
    <t>1 to 433 and 434 to 1105</t>
  </si>
  <si>
    <t>SB70-259-32</t>
  </si>
  <si>
    <t>Landing gear control unit (A14 box)</t>
  </si>
  <si>
    <t>2019-04</t>
  </si>
  <si>
    <t>1 to 32, 34, 36 to 76, 79, 81 to 92, 96 to 98, 101, 102, 107</t>
  </si>
  <si>
    <t>SB70-262-24</t>
  </si>
  <si>
    <t>QAD mounting non conformity</t>
  </si>
  <si>
    <t>2019-03</t>
  </si>
  <si>
    <t>687 to 1215</t>
  </si>
  <si>
    <t>SB70-264-34</t>
  </si>
  <si>
    <t>PFDs flickering</t>
  </si>
  <si>
    <t>2019-02</t>
  </si>
  <si>
    <t>1172 to 1223</t>
  </si>
  <si>
    <t>SB70-255-55</t>
  </si>
  <si>
    <t>Vertical stabilizer attachment fittings</t>
  </si>
  <si>
    <t>2018-12</t>
  </si>
  <si>
    <t>1 to 308, and 310</t>
  </si>
  <si>
    <t>SB70-104-55-R04</t>
  </si>
  <si>
    <t>Inspection of the vertical stabilizer attachment fittings</t>
  </si>
  <si>
    <t>EASA AD 2019-0070 supersedes DGAC France AD F-2003-366 R1 (EASA approval 2004-11116) dated 24 November 2004.</t>
  </si>
  <si>
    <t>SB70-261-23</t>
  </si>
  <si>
    <t>Aural alerts and ATC audio on passenger headsets</t>
  </si>
  <si>
    <t>2018-11</t>
  </si>
  <si>
    <t>687 to 1265</t>
  </si>
  <si>
    <t>2018-10</t>
  </si>
  <si>
    <t>SB70-258-24</t>
  </si>
  <si>
    <t>Battery fuse holder</t>
  </si>
  <si>
    <t>1069, 1186 to 1237 and 1239 to 1241</t>
  </si>
  <si>
    <t>SB70-253-33-R1</t>
  </si>
  <si>
    <t>Cap for taxi and landing lights control switch</t>
  </si>
  <si>
    <t>2018-09</t>
  </si>
  <si>
    <t>SB70-252-34-R1</t>
  </si>
  <si>
    <t>GARMIN G3000 high resolution display, software V20.85 (P/N 006-B3136-01)</t>
  </si>
  <si>
    <t>2018-07</t>
  </si>
  <si>
    <t>1216, 1222 and 1225</t>
  </si>
  <si>
    <t>SB70-231-79-R1</t>
  </si>
  <si>
    <t>Efficiency improvement of the oil cooling system</t>
  </si>
  <si>
    <t>SB70-219-24-R2</t>
  </si>
  <si>
    <t>1000 to 1038</t>
  </si>
  <si>
    <t>SB70-232-34-R1</t>
  </si>
  <si>
    <t>GARMIN G1000 GDU software version 15.11</t>
  </si>
  <si>
    <t>2018-06</t>
  </si>
  <si>
    <t>1106 to 1110, 1142, 1157 and 1159</t>
  </si>
  <si>
    <t>SB70-254-79</t>
  </si>
  <si>
    <t>Oil cooler air induction duct</t>
  </si>
  <si>
    <t>EU 2018-0133</t>
  </si>
  <si>
    <t>2021-25-10</t>
  </si>
  <si>
    <t>2018-04</t>
  </si>
  <si>
    <t xml:space="preserve">1 to 684, 687-1038, 1039 to 1230 </t>
  </si>
  <si>
    <t>SB70-112-53-R02</t>
  </si>
  <si>
    <t>TBM 700 service life increase : Reinforcement at frames C2, C5, C8, C12, C13, C15 and C16</t>
  </si>
  <si>
    <t>1 to 188, 190 to 204,  206 to 225</t>
  </si>
  <si>
    <t>SB70-251-23</t>
  </si>
  <si>
    <t>GMA configuration for improvement of GSR 56 communication</t>
  </si>
  <si>
    <t>2018-03</t>
  </si>
  <si>
    <t>1111 to 1225</t>
  </si>
  <si>
    <t>SB70-120-34-R65</t>
  </si>
  <si>
    <t>Airworthiness approval of a TBM 700 type specific aircraft in RVSM air space</t>
  </si>
  <si>
    <t>2018-02</t>
  </si>
  <si>
    <t xml:space="preserve"> several 1-433</t>
  </si>
  <si>
    <t>SB70-250-34</t>
  </si>
  <si>
    <t>GTX 345R Transponder Retrofit</t>
  </si>
  <si>
    <t>2018-01</t>
  </si>
  <si>
    <t>434 to 1159</t>
  </si>
  <si>
    <t>SB70-249-25</t>
  </si>
  <si>
    <t>Pilot door thermal insulation (Insulation blanket)</t>
  </si>
  <si>
    <t>2017-12</t>
  </si>
  <si>
    <t>622 to 1191, except 672, 1001, 1028, 1081, 1100, 1127, 1139 and 1170 with
pilot door.</t>
  </si>
  <si>
    <t>SB70-248-25</t>
  </si>
  <si>
    <t>2017-10</t>
  </si>
  <si>
    <t>1162 to 1173, 1175 to 1177, 1179 to 1181 and 1183.</t>
  </si>
  <si>
    <t>SB70-245-34</t>
  </si>
  <si>
    <t>GARMIN G3000 GDU software version 6.6 (SW P/N 006-B2234-04) (Optional PDF document viewer unlock)</t>
  </si>
  <si>
    <t>2017-06</t>
  </si>
  <si>
    <t>SB70-241-25</t>
  </si>
  <si>
    <t>Seat belt inertia reels</t>
  </si>
  <si>
    <t>1118, 1126, 1131, 1132, 1134, 1136 to 1138, 1141, 1143 to 1147, 1149, 1150, 1151</t>
  </si>
  <si>
    <t>SB70-234-46-R03</t>
  </si>
  <si>
    <t>Flight Stream 210 retrofit</t>
  </si>
  <si>
    <t>434-1105, 1111-1158, except 1142 and 1157</t>
  </si>
  <si>
    <t>SB70-243-31</t>
  </si>
  <si>
    <t>A170 LIGHTWEIGHT FLIGHT DATA RECORDER</t>
  </si>
  <si>
    <t>2017-04</t>
  </si>
  <si>
    <t>1106 to 1159</t>
  </si>
  <si>
    <t>SB70-242-24</t>
  </si>
  <si>
    <t>ST/BY ALTERNATOR CONNECTION</t>
  </si>
  <si>
    <t>1143 to 1150, 1152 to 1154 and 1156</t>
  </si>
  <si>
    <t>SB70-236-21</t>
  </si>
  <si>
    <t>MT50 cabin inlet temperature sensor (ITS)</t>
  </si>
  <si>
    <t>434 to 1140</t>
  </si>
  <si>
    <t>SB70-240-34</t>
  </si>
  <si>
    <t>GWX FIRMWARE UPDATE (P/N 006-B2585-01)</t>
  </si>
  <si>
    <t>2017-03</t>
  </si>
  <si>
    <t>up to S/N 433</t>
  </si>
  <si>
    <t>SB70-237-21</t>
  </si>
  <si>
    <t>PL11 BLEED switch</t>
  </si>
  <si>
    <t>2017-01</t>
  </si>
  <si>
    <t>1111 to 1133</t>
  </si>
  <si>
    <t>SB70-235-34-R01</t>
  </si>
  <si>
    <t>Safe flight lift transducer and AoA computer installation</t>
  </si>
  <si>
    <t>434 to 1105</t>
  </si>
  <si>
    <t>SB70-239-31</t>
  </si>
  <si>
    <t>Aural warning alerts volume in the headset</t>
  </si>
  <si>
    <t>2016-10</t>
  </si>
  <si>
    <t>1111 to 1139</t>
  </si>
  <si>
    <t>SB70-095-27-R2</t>
  </si>
  <si>
    <t>Aileron control</t>
  </si>
  <si>
    <t>EASA AD 2017-0018</t>
  </si>
  <si>
    <t>2017-15-15 supersedes 2002-19-01</t>
  </si>
  <si>
    <t>1 to 184, 186, 187, 189 to 204, 206 and 207</t>
  </si>
  <si>
    <t>SB70-218-34</t>
  </si>
  <si>
    <t>GARMIN G1000 GDU software version 14.04 (P/N 006-B0829-01)</t>
  </si>
  <si>
    <t>2016-06</t>
  </si>
  <si>
    <t>1-433</t>
  </si>
  <si>
    <t>SB70-228-52-R1</t>
  </si>
  <si>
    <t>Main gear low doors</t>
  </si>
  <si>
    <t>2015-12</t>
  </si>
  <si>
    <t>SB70-229-24</t>
  </si>
  <si>
    <t>EPS circuit breaker</t>
  </si>
  <si>
    <t>2015-11</t>
  </si>
  <si>
    <t>1000 to 1081 plus 687 and 1083</t>
  </si>
  <si>
    <t>SB70-226-21</t>
  </si>
  <si>
    <t>GAS controller upgrade</t>
  </si>
  <si>
    <t>434 to 1097</t>
  </si>
  <si>
    <t>SB70-224-71</t>
  </si>
  <si>
    <t>Inertial separator actuator</t>
  </si>
  <si>
    <t>SB70-222-52-R01</t>
  </si>
  <si>
    <t>Large door steel splined pin</t>
  </si>
  <si>
    <t>2015-06</t>
  </si>
  <si>
    <t>1000 to 1050, plus  687</t>
  </si>
  <si>
    <t>SB70-220-61</t>
  </si>
  <si>
    <t>Feather solenoid / overspeed governor</t>
  </si>
  <si>
    <t>1000 to 1049, plus 687</t>
  </si>
  <si>
    <t>SB70-225-34</t>
  </si>
  <si>
    <t>GTX 33 configuration ADS-B OUT</t>
  </si>
  <si>
    <t>2015-04</t>
  </si>
  <si>
    <t>434 to 684, 1000 to 1050, + 687</t>
  </si>
  <si>
    <t>SB70-223-24</t>
  </si>
  <si>
    <t>Electrical power system box</t>
  </si>
  <si>
    <t>2015-02</t>
  </si>
  <si>
    <t>1000 to 1049</t>
  </si>
  <si>
    <t>SB70-221-32</t>
  </si>
  <si>
    <t>Ground safety microswitch assy</t>
  </si>
  <si>
    <t>592 to 1043, except S/N 687</t>
  </si>
  <si>
    <t>SB70-171-76-R02</t>
  </si>
  <si>
    <t>Flexible power control cable P/N T700A7610078000</t>
  </si>
  <si>
    <t>2014-12</t>
  </si>
  <si>
    <t>166,  449 to 509</t>
  </si>
  <si>
    <t>Main landing gear inspection</t>
  </si>
  <si>
    <t>EASA AD 2006-0085R2 supersedes EASA AD 2006-0085R1, which supersedes EASA AD 2006-0085</t>
  </si>
  <si>
    <t>2015-17-10 supersedes 2007-04-13</t>
  </si>
  <si>
    <t>1 to 638, 687</t>
  </si>
  <si>
    <t>SB70-215-34-R01</t>
  </si>
  <si>
    <t>GARMIN G1000 GDU Software version 14.02 (P/N 006-B0719-13)</t>
  </si>
  <si>
    <t>2014-10</t>
  </si>
  <si>
    <t>434 to 999</t>
  </si>
  <si>
    <t>SB70-217-28</t>
  </si>
  <si>
    <t>Check valve at rib N7</t>
  </si>
  <si>
    <t>2014-06</t>
  </si>
  <si>
    <t>219 to 238, 577, 578 and 580 to 587</t>
  </si>
  <si>
    <t>SB70-216-34</t>
  </si>
  <si>
    <t>GARMIN G1000 GDU software version 14.02 (P/N 006-B0719-13)</t>
  </si>
  <si>
    <t>1000 to 1026</t>
  </si>
  <si>
    <t>SB70-209-21-R1</t>
  </si>
  <si>
    <t>Replacement of B63 cockpit fan</t>
  </si>
  <si>
    <t>2014-04</t>
  </si>
  <si>
    <t>516, 544 and 594 to 627</t>
  </si>
  <si>
    <t>SB70-214-53</t>
  </si>
  <si>
    <t>Installation of a strake</t>
  </si>
  <si>
    <t>2014-03</t>
  </si>
  <si>
    <t>SB70-213-71</t>
  </si>
  <si>
    <t>Engine drainage system</t>
  </si>
  <si>
    <t>1 -204 + 206-215,  205 and 216 to 648</t>
  </si>
  <si>
    <t>SB70-080-55-R03</t>
  </si>
  <si>
    <t>Horizontal stabilizer outboard hinge fittings</t>
  </si>
  <si>
    <t>EASA AD 2013-0035</t>
  </si>
  <si>
    <t>2014-09-03 supersedes 99-07-11</t>
  </si>
  <si>
    <t>2013-09</t>
  </si>
  <si>
    <t>1 to 98, 100 to 156 and 158 to 161</t>
  </si>
  <si>
    <t>SB70-210-34</t>
  </si>
  <si>
    <t>Electronic standby indicator ESI-2000</t>
  </si>
  <si>
    <t>2013-07</t>
  </si>
  <si>
    <t>SB70-202-27</t>
  </si>
  <si>
    <t>Rudder pedal braking lever</t>
  </si>
  <si>
    <t>2013-06</t>
  </si>
  <si>
    <t>1 to 626</t>
  </si>
  <si>
    <t>SB70-211-28</t>
  </si>
  <si>
    <t>Mechanical pump outlet union</t>
  </si>
  <si>
    <t>2013-05</t>
  </si>
  <si>
    <t>1 to 547, 549, 551 to 553</t>
  </si>
  <si>
    <t>SB70-207-32</t>
  </si>
  <si>
    <t>Landing gear actuator lower attachment</t>
  </si>
  <si>
    <t>2013-04</t>
  </si>
  <si>
    <t>1 to 645</t>
  </si>
  <si>
    <t>SB70-206-32</t>
  </si>
  <si>
    <t>Landing gear actuator rod end assembly</t>
  </si>
  <si>
    <t>EASA AD 2013-0227</t>
  </si>
  <si>
    <t>1 to 9999</t>
  </si>
  <si>
    <t>SB70-197-32</t>
  </si>
  <si>
    <t>Security of landing gear actuator rod/piston</t>
  </si>
  <si>
    <t>SB70-208-34</t>
  </si>
  <si>
    <t>2013-03</t>
  </si>
  <si>
    <t>SB70-204-72-R1</t>
  </si>
  <si>
    <t>Installation of a chip detection system</t>
  </si>
  <si>
    <t>2013-02</t>
  </si>
  <si>
    <t>269, 434 to 644</t>
  </si>
  <si>
    <t>SB70-205-34</t>
  </si>
  <si>
    <t>Data loading to upgrade "ECTM" script files (Version 1.1) on SD card</t>
  </si>
  <si>
    <t>2013-01</t>
  </si>
  <si>
    <t>434 to 644</t>
  </si>
  <si>
    <t>SB70-132-72-R1</t>
  </si>
  <si>
    <t>Installation of a chip detector system</t>
  </si>
  <si>
    <t>2012-12</t>
  </si>
  <si>
    <t>SB70-200-25-R01</t>
  </si>
  <si>
    <t>Retrofit of components for 4-seat accommodation</t>
  </si>
  <si>
    <t>2012-11</t>
  </si>
  <si>
    <t>609 to 614, 616 to 626</t>
  </si>
  <si>
    <t>SB70-053-27-R03</t>
  </si>
  <si>
    <t>Elevator trim tab</t>
  </si>
  <si>
    <t>EASA AD 2013-0157</t>
  </si>
  <si>
    <t>1 to 123</t>
  </si>
  <si>
    <t>SB70-129-53-R02</t>
  </si>
  <si>
    <t>Rivet inspection at frames C18bis and C19</t>
  </si>
  <si>
    <t>EASA AD 2013-0100</t>
  </si>
  <si>
    <t>2007-03-17 R1 + FAA AMOC dated 30-05-2013</t>
  </si>
  <si>
    <t>2012-10</t>
  </si>
  <si>
    <t>1 to 345</t>
  </si>
  <si>
    <t>SB70-092-55-R01</t>
  </si>
  <si>
    <t>2012-08</t>
  </si>
  <si>
    <t>Cancelled</t>
  </si>
  <si>
    <t>SB70-087-57-R02</t>
  </si>
  <si>
    <t>Flap carriages</t>
  </si>
  <si>
    <t>EASA AD 2013-0105</t>
  </si>
  <si>
    <t>2002-09-11 + FAA AMOC dated 30-05-2013 supersede 2001-05-03</t>
  </si>
  <si>
    <t>1 to 164, 166 to 173</t>
  </si>
  <si>
    <t>SB70-201-23</t>
  </si>
  <si>
    <t>Weather data link and satellite phone option</t>
  </si>
  <si>
    <t>2012-07</t>
  </si>
  <si>
    <t>From 434</t>
  </si>
  <si>
    <t>SB70-196-34</t>
  </si>
  <si>
    <t>Garmin G1000 GDU software version 12.01 (P/N 006-B0719-09)</t>
  </si>
  <si>
    <t>2012-03</t>
  </si>
  <si>
    <t>434 to 583, 585 to 607</t>
  </si>
  <si>
    <t>SB70-194-32-R02</t>
  </si>
  <si>
    <t>Nose landing gear actuator axle attaching bolt</t>
  </si>
  <si>
    <t>EASA AD 2011-0235-E supersedes EASA AD 2011-0225-E</t>
  </si>
  <si>
    <t>2011-11</t>
  </si>
  <si>
    <t>1 to 593</t>
  </si>
  <si>
    <t>SB70-190-27-R01</t>
  </si>
  <si>
    <t>Elevator trim tab actuator</t>
  </si>
  <si>
    <t>EASA AD 2011-0060</t>
  </si>
  <si>
    <t>2011-17-06 + FAA AMOC dated 19-10-2011</t>
  </si>
  <si>
    <t>2011-05</t>
  </si>
  <si>
    <t>1 to 530</t>
  </si>
  <si>
    <t>SB70-193-34</t>
  </si>
  <si>
    <t>Standby compass lighting</t>
  </si>
  <si>
    <t>2011-04</t>
  </si>
  <si>
    <t>SB70-192-34</t>
  </si>
  <si>
    <t>EASA AD 2011-0130</t>
  </si>
  <si>
    <t>2011-23-03</t>
  </si>
  <si>
    <t>1 to 147, 149 to 433 434 to 572, 574, 576</t>
  </si>
  <si>
    <t>SB70-191-27</t>
  </si>
  <si>
    <t>Aileron control cables</t>
  </si>
  <si>
    <t>EASA AD 2011-0101</t>
  </si>
  <si>
    <t>2011-27-09</t>
  </si>
  <si>
    <t>1 to 572, 574, 576</t>
  </si>
  <si>
    <t>SB70-189-21</t>
  </si>
  <si>
    <t>Software evolution for global air system calculator A300</t>
  </si>
  <si>
    <t>2011-01</t>
  </si>
  <si>
    <t>434 to 570</t>
  </si>
  <si>
    <t>SB70-188-21</t>
  </si>
  <si>
    <t>Cockpit thermal comfort</t>
  </si>
  <si>
    <t>2010-10</t>
  </si>
  <si>
    <t>434 to 569</t>
  </si>
  <si>
    <t>SB70-186-34</t>
  </si>
  <si>
    <t>GARMIN G1000 Software version 11.01</t>
  </si>
  <si>
    <t>434 to 554</t>
  </si>
  <si>
    <t>SB70-184-25</t>
  </si>
  <si>
    <t>Chemical toilet cabinet</t>
  </si>
  <si>
    <t>346 to 433, -269</t>
  </si>
  <si>
    <t>SB70-168-35</t>
  </si>
  <si>
    <t>Chemical oxygen generator</t>
  </si>
  <si>
    <t>EASA AD 2010-0090 supersedes EASA AD 2009-0096R1</t>
  </si>
  <si>
    <t>2010-23-28 supersedes 2009-23-12</t>
  </si>
  <si>
    <t>2010-05</t>
  </si>
  <si>
    <t>1 to 204, 206 to 239, 241 to 243</t>
  </si>
  <si>
    <t>SB70-185-21</t>
  </si>
  <si>
    <t>Compressor / Alternator support</t>
  </si>
  <si>
    <t>2010-04</t>
  </si>
  <si>
    <t>456, 510, 517, 518, 521, 526 to 534, 539</t>
  </si>
  <si>
    <t>SB70-181-28</t>
  </si>
  <si>
    <t>Fuel tank vent</t>
  </si>
  <si>
    <t>269, 434 to 542, 544, 549, 551</t>
  </si>
  <si>
    <t>SB70-176-21-R01</t>
  </si>
  <si>
    <t>Pulley drive assembly</t>
  </si>
  <si>
    <t>EASA AD 2010-0130 supersedes EASA AD 2008-0129R1-E</t>
  </si>
  <si>
    <t>2011-02-02 + FAA AMOC dated 13-01-2011 (s/n 557) supersede 2008-19-06 + FAA AMOC dated 04-08-2010</t>
  </si>
  <si>
    <t>2010-02</t>
  </si>
  <si>
    <t>434 to 509, 511 to 516, 519, 520, 522 to 525</t>
  </si>
  <si>
    <t>SB70-183-26</t>
  </si>
  <si>
    <t>L'HOTELLIER fire extinguisher P/N 863520-00</t>
  </si>
  <si>
    <t>EASA AD 2010-0012</t>
  </si>
  <si>
    <t>2010-01</t>
  </si>
  <si>
    <t>1 to 530, 539</t>
  </si>
  <si>
    <t>SB70-179-09-R01</t>
  </si>
  <si>
    <t>Towing bar foam pads</t>
  </si>
  <si>
    <t>EASA AD 2009-0238R1</t>
  </si>
  <si>
    <t>331 to 530, 534, 539</t>
  </si>
  <si>
    <t>SB70-180-21</t>
  </si>
  <si>
    <t>GAS evolution</t>
  </si>
  <si>
    <t>2009-11</t>
  </si>
  <si>
    <t>434 to 530, 539</t>
  </si>
  <si>
    <t>SB70-175-25</t>
  </si>
  <si>
    <t>434 to 9999</t>
  </si>
  <si>
    <t>SB70-174-35</t>
  </si>
  <si>
    <t>Oxygen mask stowage boxes</t>
  </si>
  <si>
    <t>2009-10</t>
  </si>
  <si>
    <t>SB70-161-21-R04</t>
  </si>
  <si>
    <t>Alternator and vapor cycle cooling system compressor drive shaft</t>
  </si>
  <si>
    <t>2008-19-06 + FAA AMOC dated 04-08-2010 superseded by 2011-02-02 + FAA AMOC dated 13-01-2011 (s/n 557)</t>
  </si>
  <si>
    <t>SB70-178-34</t>
  </si>
  <si>
    <t>GARMIN G1000 software version 9.15</t>
  </si>
  <si>
    <t>2009-09</t>
  </si>
  <si>
    <t>434 to 498, 500 to 509, 511 to 516, 519, 520, 522 to 525.</t>
  </si>
  <si>
    <t>SB70-177-53</t>
  </si>
  <si>
    <t>Visors grounding</t>
  </si>
  <si>
    <t>434 to 464</t>
  </si>
  <si>
    <t>SB70-173-21</t>
  </si>
  <si>
    <t>Removal of the inner part of the solenoid valve</t>
  </si>
  <si>
    <t>2009-06</t>
  </si>
  <si>
    <t>205, 240, 244 to 268, 270 to 433</t>
  </si>
  <si>
    <t>SB70-172-34</t>
  </si>
  <si>
    <t>GARMIN G1000 software version 9.14</t>
  </si>
  <si>
    <t>434 to 498, 500 to 509, 511 to 520</t>
  </si>
  <si>
    <t>SB70-170-33</t>
  </si>
  <si>
    <t>Improved visibility of R21 outflow valve controller</t>
  </si>
  <si>
    <t>2009-05</t>
  </si>
  <si>
    <t>434 to 466, 468 to 528</t>
  </si>
  <si>
    <t>SB70-169-24</t>
  </si>
  <si>
    <t>Tightening of R700 and R701 shunt bolts</t>
  </si>
  <si>
    <t>EASA AD 2009-0174</t>
  </si>
  <si>
    <t>2009-24-15</t>
  </si>
  <si>
    <t>434 to 502, 504, 505</t>
  </si>
  <si>
    <t>SB70-166-32</t>
  </si>
  <si>
    <t>Landing gear actuator</t>
  </si>
  <si>
    <t>2009-04</t>
  </si>
  <si>
    <t>1 to 400</t>
  </si>
  <si>
    <t>SB70-167-25</t>
  </si>
  <si>
    <t>Window blinds</t>
  </si>
  <si>
    <t>2009-03</t>
  </si>
  <si>
    <t>436 to 477</t>
  </si>
  <si>
    <t>SB70-067-00-R14</t>
  </si>
  <si>
    <t>Technical documentation</t>
  </si>
  <si>
    <t>2009-01</t>
  </si>
  <si>
    <t>cancelled</t>
  </si>
  <si>
    <t>SB70-164-34</t>
  </si>
  <si>
    <t>Activation of "SVS" (Synthetic Vision System) optional function for GARMIN G1000 system</t>
  </si>
  <si>
    <t>2008-12</t>
  </si>
  <si>
    <t>SB70-163-92</t>
  </si>
  <si>
    <t>Wiring harness routing under floor panel</t>
  </si>
  <si>
    <t>EASA AD 2009-0006</t>
  </si>
  <si>
    <t>2008-11</t>
  </si>
  <si>
    <t>434 to 478</t>
  </si>
  <si>
    <t>SB70-155-71-R01</t>
  </si>
  <si>
    <t>Contact between bolt and plenum chamber</t>
  </si>
  <si>
    <t>2008-10</t>
  </si>
  <si>
    <t>346 to 390, 392 to 459</t>
  </si>
  <si>
    <t>SB70-162-21</t>
  </si>
  <si>
    <t>Replacement of B12 ground fan, B63 cockpit and B64 cabin fan</t>
  </si>
  <si>
    <t>2008-09</t>
  </si>
  <si>
    <t>434 to 471</t>
  </si>
  <si>
    <t>SB70-159-21-R01</t>
  </si>
  <si>
    <t>Diagnosis signal of ground fan B12 and cabin fans B63 and B64 on A300 calculator</t>
  </si>
  <si>
    <t>SB70-158-32</t>
  </si>
  <si>
    <t>Electro-hydraulic generator</t>
  </si>
  <si>
    <t>2008-07</t>
  </si>
  <si>
    <t>364, 367, 369, 373, 376, 377, 379 thru 381, 383, 384, 386, 387, 390, 391 402</t>
  </si>
  <si>
    <t>SB70-160-34</t>
  </si>
  <si>
    <t>GARMIN 1000 software version 9.01</t>
  </si>
  <si>
    <t>2008-06</t>
  </si>
  <si>
    <t>434 to 449</t>
  </si>
  <si>
    <t>SB70-157-21</t>
  </si>
  <si>
    <t>Replacement of A300 calculator</t>
  </si>
  <si>
    <t>2008-05</t>
  </si>
  <si>
    <t>434 to 439, 441 thru 446, 448, 449</t>
  </si>
  <si>
    <t>SB70-154-53</t>
  </si>
  <si>
    <t>Interference between emergency landing gear by-pass selector and floor panel</t>
  </si>
  <si>
    <t>EASA AD 2008-0081-E</t>
  </si>
  <si>
    <t>2008-19-10</t>
  </si>
  <si>
    <t>2008-04</t>
  </si>
  <si>
    <t>364, 367, 370 to 439</t>
  </si>
  <si>
    <t>SB70-156-24_R01</t>
  </si>
  <si>
    <t>Alternator and vapor cycle cooling system pulley drive assembly</t>
  </si>
  <si>
    <t>EASA AD 2008-0067 E supersedes EASA AD 2008-0063-E EASA AD 2008-0063-E</t>
  </si>
  <si>
    <t>2008-17-09</t>
  </si>
  <si>
    <t>2008-01</t>
  </si>
  <si>
    <t>434 to 455</t>
  </si>
  <si>
    <t>SB70-151-32-R01</t>
  </si>
  <si>
    <t>Wheel axle on main landing gear Messier Dowty</t>
  </si>
  <si>
    <t>EASA AD 2010-0005</t>
  </si>
  <si>
    <t>2007-23-07</t>
  </si>
  <si>
    <t>2007-09</t>
  </si>
  <si>
    <t>205, 240, 244 to 408</t>
  </si>
  <si>
    <t>SB70-121-25-R01</t>
  </si>
  <si>
    <t>Pilot and R.H. station seats</t>
  </si>
  <si>
    <t>EASA AD 2008-0029</t>
  </si>
  <si>
    <t>2007-07</t>
  </si>
  <si>
    <t>SB70-131-53-R1</t>
  </si>
  <si>
    <t>Pilot door locking fittings</t>
  </si>
  <si>
    <t>EASA AD 2009-0214</t>
  </si>
  <si>
    <t>2008-03-15 + FAA AMOC dated 23-07-2008 supersede 2007-04-08</t>
  </si>
  <si>
    <t>2007-06</t>
  </si>
  <si>
    <t>126 to 322</t>
  </si>
  <si>
    <t>SB70-150-52</t>
  </si>
  <si>
    <t>Passenger door handle locking</t>
  </si>
  <si>
    <t>EASA AD 2007-0172-E</t>
  </si>
  <si>
    <t>2007-21-10</t>
  </si>
  <si>
    <t>2007-05</t>
  </si>
  <si>
    <t>1 + 9, 11 + 17, 19 + 22, 25 + 27, 29 to 31, 33,34,38,46,49.</t>
  </si>
  <si>
    <t>SB70-122-57-R02</t>
  </si>
  <si>
    <t>Check of flap inboard carriage roller pins.</t>
  </si>
  <si>
    <t>EASA AD 2007-0055</t>
  </si>
  <si>
    <t>2007-01</t>
  </si>
  <si>
    <t>1 to 268, 270 to 327</t>
  </si>
  <si>
    <t>SB70-149-21</t>
  </si>
  <si>
    <t>Check of air conditioning system installation</t>
  </si>
  <si>
    <t>2006-11</t>
  </si>
  <si>
    <t>700c and 850's 1 to 379</t>
  </si>
  <si>
    <t>SB70-148-32</t>
  </si>
  <si>
    <t>Inspection of brake tube in wing</t>
  </si>
  <si>
    <t>2006-10</t>
  </si>
  <si>
    <t>1 to 382</t>
  </si>
  <si>
    <t>SB70-145-05</t>
  </si>
  <si>
    <t>Clarification about evolution of chapter 05 of maintenance manual, related to LHC electro-hydraulic generator</t>
  </si>
  <si>
    <t>SB70-147-32-R01</t>
  </si>
  <si>
    <t>Actuating cylinder hinge pin on nose landing gear Messier Dowty</t>
  </si>
  <si>
    <t>EASA AD 2006-0271-E supersedes EASA AD 2006-0226-E</t>
  </si>
  <si>
    <t>2006-09</t>
  </si>
  <si>
    <t>NG B155-173, EUR174-EUR240</t>
  </si>
  <si>
    <t>SB70-144-27</t>
  </si>
  <si>
    <t>Routing of control cables at frame C17</t>
  </si>
  <si>
    <t>2006-08</t>
  </si>
  <si>
    <t>346-348,350-354,356-359</t>
  </si>
  <si>
    <t>SB70-142-76</t>
  </si>
  <si>
    <t>Propeller flexible contrôle cable P/N 700A7610049000</t>
  </si>
  <si>
    <t>2006-07</t>
  </si>
  <si>
    <t>1-268, 270-291,293-299,300-357,</t>
  </si>
  <si>
    <t>SB70-143-72</t>
  </si>
  <si>
    <t>Check of gap between FCU/injector fuel tube and a bolt head</t>
  </si>
  <si>
    <t>2006-04</t>
  </si>
  <si>
    <t>1-348,except 99,103,110,115,117,131</t>
  </si>
  <si>
    <t>SB70-140-25</t>
  </si>
  <si>
    <t>ELT and ELT antenna replacement</t>
  </si>
  <si>
    <t>287,289-315,329</t>
  </si>
  <si>
    <t>SB70-141-71</t>
  </si>
  <si>
    <t>Modification of oil drain breather hose</t>
  </si>
  <si>
    <t>2006-03</t>
  </si>
  <si>
    <t>1-268,270-327</t>
  </si>
  <si>
    <t>SB70-138-57</t>
  </si>
  <si>
    <t>Replacement of flap inboard carriages</t>
  </si>
  <si>
    <t>SB70-137-77</t>
  </si>
  <si>
    <t>ETM shadin</t>
  </si>
  <si>
    <t>2006-02</t>
  </si>
  <si>
    <t>SB70-111-53-R01</t>
  </si>
  <si>
    <t>Reinforcement of VHF1 antenna bracket under fuselage</t>
  </si>
  <si>
    <t>1-268,270-275,280,282</t>
  </si>
  <si>
    <t>SB70-136-32</t>
  </si>
  <si>
    <t>Brake master cylinder yoke</t>
  </si>
  <si>
    <t>EASA AD 2006-0189</t>
  </si>
  <si>
    <t>2005-12</t>
  </si>
  <si>
    <t>1-268,270-338 AD</t>
  </si>
  <si>
    <t>SB70-135-55</t>
  </si>
  <si>
    <t>Check of elevator tab lateral play</t>
  </si>
  <si>
    <t>DGAC AD F-2006-028</t>
  </si>
  <si>
    <t>271-328</t>
  </si>
  <si>
    <t>SB70-134-27</t>
  </si>
  <si>
    <t>Guide pulleys for aileron control cable</t>
  </si>
  <si>
    <t>DGAC AD F-2005-133</t>
  </si>
  <si>
    <t>2005-07</t>
  </si>
  <si>
    <t>261-268,270-323</t>
  </si>
  <si>
    <t>SB70-128-33</t>
  </si>
  <si>
    <t>Light test segregation</t>
  </si>
  <si>
    <t>2005-05</t>
  </si>
  <si>
    <t>1-243, exceptions</t>
  </si>
  <si>
    <t>SB70-126-53</t>
  </si>
  <si>
    <t>Missing rivet on front R.H. window frame</t>
  </si>
  <si>
    <t>2005-04</t>
  </si>
  <si>
    <t>1-268,270-311</t>
  </si>
  <si>
    <t>SB70-127-23</t>
  </si>
  <si>
    <t>BOSE headset wiring</t>
  </si>
  <si>
    <t>2005-03</t>
  </si>
  <si>
    <t>1-268, 270-298,300-304, 306-327</t>
  </si>
  <si>
    <t>SB70-125-53</t>
  </si>
  <si>
    <t>Cargo compartment floor panel and strap attachment anchor nuts</t>
  </si>
  <si>
    <t>DGAC AD F-2005-050</t>
  </si>
  <si>
    <t>SAIB CE-07-07</t>
  </si>
  <si>
    <t>2005-02</t>
  </si>
  <si>
    <t>126, 129,137,143-145,148-268,270-295,298,299</t>
  </si>
  <si>
    <t>SB70-124-27-R01</t>
  </si>
  <si>
    <t>Lubrication of elevator trim tab actuator rods</t>
  </si>
  <si>
    <t>DGAC AD F-2005-034</t>
  </si>
  <si>
    <t>2006-22-11</t>
  </si>
  <si>
    <t>2005-01</t>
  </si>
  <si>
    <t>1-304, exceptions</t>
  </si>
  <si>
    <t>SB70-068-22-R01</t>
  </si>
  <si>
    <t>KFC 275 and KFC 325 autopilots</t>
  </si>
  <si>
    <t>from 1 up with KFC</t>
  </si>
  <si>
    <t>SB70-114-27</t>
  </si>
  <si>
    <t>Roll control emergency stops</t>
  </si>
  <si>
    <t>2004-12</t>
  </si>
  <si>
    <t>1-308</t>
  </si>
  <si>
    <t>SB70-123-76</t>
  </si>
  <si>
    <t>Propeller control lever and fuel control manual override cables P/N T700A7610049000</t>
  </si>
  <si>
    <t>DGAC AD F-2004-175</t>
  </si>
  <si>
    <t>2004-10</t>
  </si>
  <si>
    <t>285-304,307</t>
  </si>
  <si>
    <t>SB70-101-00-R01</t>
  </si>
  <si>
    <t>Retrofit of TBM700 C1 with provision for TBM700 C2 to TBM700 C2</t>
  </si>
  <si>
    <t>2004-09</t>
  </si>
  <si>
    <t>Retrofit 700C1, 70C2</t>
  </si>
  <si>
    <t>SB70-113-21</t>
  </si>
  <si>
    <t>Replacement of vapor cycle cooling system elements</t>
  </si>
  <si>
    <t>2004-05</t>
  </si>
  <si>
    <t>205,240,244-268,270-296</t>
  </si>
  <si>
    <t>SB70-110-21-R01</t>
  </si>
  <si>
    <t>Reinforcement of HONEYWELL BA210978 duct in the air conditioning system</t>
  </si>
  <si>
    <t>SB70-119-22</t>
  </si>
  <si>
    <t>Autopilot immunization</t>
  </si>
  <si>
    <t>2004-04</t>
  </si>
  <si>
    <t>1-295</t>
  </si>
  <si>
    <t>SB70-117-53</t>
  </si>
  <si>
    <t>Pilot door frame</t>
  </si>
  <si>
    <t>DGAC AD F-2004-149 (A)</t>
  </si>
  <si>
    <t>2004-03</t>
  </si>
  <si>
    <t>126-286, with exceptions</t>
  </si>
  <si>
    <t>SB70-115-34</t>
  </si>
  <si>
    <t>To authorize use of SID/STAR and GPS non precision approach</t>
  </si>
  <si>
    <t>1-280,282-286,288</t>
  </si>
  <si>
    <t>SB70-109-53</t>
  </si>
  <si>
    <t>Reinforcement/repair of frames C12 and C13 - riveting of stringer stabilizators</t>
  </si>
  <si>
    <t>1-147</t>
  </si>
  <si>
    <t>SB70-116-32</t>
  </si>
  <si>
    <t>Modification of A14 landing gear control unit</t>
  </si>
  <si>
    <t>2004-01</t>
  </si>
  <si>
    <t>107-288 with exceptions</t>
  </si>
  <si>
    <t>SB70-098-52</t>
  </si>
  <si>
    <t>DOOR warning light mechanism</t>
  </si>
  <si>
    <t>2003-10</t>
  </si>
  <si>
    <t>126-288 with exceptions</t>
  </si>
  <si>
    <t>SB70-103-53-R01</t>
  </si>
  <si>
    <t>Skin inspection at VHF1 antenna support under fuselage</t>
  </si>
  <si>
    <t>DGAC AD F-2003-367 (A) R1</t>
  </si>
  <si>
    <t>2005-20-24</t>
  </si>
  <si>
    <t>2003-09</t>
  </si>
  <si>
    <t>1-255,257-267,270</t>
  </si>
  <si>
    <t>SB70-107-21</t>
  </si>
  <si>
    <t>Inspection and modification of HONEYWELL/SECAN vapor cycle cooling system</t>
  </si>
  <si>
    <t>2003-08</t>
  </si>
  <si>
    <t>240,244-255,257-264,270</t>
  </si>
  <si>
    <t>SB70-106-24</t>
  </si>
  <si>
    <t>Servicing plug</t>
  </si>
  <si>
    <t>DGAC AD F-2003-261 (A)</t>
  </si>
  <si>
    <t>2003-06</t>
  </si>
  <si>
    <t>205,222-263</t>
  </si>
  <si>
    <t>SB70-105-34</t>
  </si>
  <si>
    <t>R.H. station pitot tube supply tube/aileron control interference</t>
  </si>
  <si>
    <t>DGAC AD F-2003-258 (A)</t>
  </si>
  <si>
    <t xml:space="preserve">1-258,222, -205, 256,252 </t>
  </si>
  <si>
    <t>SB70-102-53</t>
  </si>
  <si>
    <t>Check and correction of C6 and C8 cross-beam bolt tightening</t>
  </si>
  <si>
    <t>DGAC AD F-2003-271 (A)</t>
  </si>
  <si>
    <t>2003-04</t>
  </si>
  <si>
    <t>121-159,161-211,213-239,241-249</t>
  </si>
  <si>
    <t>SB70-100-55</t>
  </si>
  <si>
    <t>Elevator inspection and repair</t>
  </si>
  <si>
    <t>DGAC AD F-2003-262 (A)</t>
  </si>
  <si>
    <t>90,93-98,101,102,135</t>
  </si>
  <si>
    <t>SB70-099-71</t>
  </si>
  <si>
    <t>Engine draining in exhaust stub</t>
  </si>
  <si>
    <t>216-232,234-236,238,239,241-243</t>
  </si>
  <si>
    <t>SB70-097-71</t>
  </si>
  <si>
    <t>2002-09</t>
  </si>
  <si>
    <t>1-204,206-215</t>
  </si>
  <si>
    <t>SB70-096-34</t>
  </si>
  <si>
    <t>Skywatch immunization</t>
  </si>
  <si>
    <t>2002-06</t>
  </si>
  <si>
    <t>205, 222 and up</t>
  </si>
  <si>
    <t>SB70-093-53</t>
  </si>
  <si>
    <t>Improvement of passenger door gutter</t>
  </si>
  <si>
    <t>2001-12</t>
  </si>
  <si>
    <t>126,129,137,143-145,148-173,175</t>
  </si>
  <si>
    <t>SB70-094-28</t>
  </si>
  <si>
    <t>Mediamate fuel pressure transmitter</t>
  </si>
  <si>
    <t>2001-11</t>
  </si>
  <si>
    <t>1-173,175-184,186,187,190-193</t>
  </si>
  <si>
    <t>SB70-090-28</t>
  </si>
  <si>
    <t>Fuel tank air vent</t>
  </si>
  <si>
    <t>DGAC AD F-2001-004 (A)</t>
  </si>
  <si>
    <t>2001-23-06</t>
  </si>
  <si>
    <t>2000-12</t>
  </si>
  <si>
    <t>114-187 with exceptions</t>
  </si>
  <si>
    <t>SB70-089-32</t>
  </si>
  <si>
    <t>Nose gear tire</t>
  </si>
  <si>
    <t>DGAC AD F-2001-003 (A)</t>
  </si>
  <si>
    <t>1-164,166-173,175-177,179-181</t>
  </si>
  <si>
    <t>SB70-088-28</t>
  </si>
  <si>
    <t>DGAC AD F-2000-545(A)</t>
  </si>
  <si>
    <t>2000-26-19</t>
  </si>
  <si>
    <t>2000-11</t>
  </si>
  <si>
    <t>700's</t>
  </si>
  <si>
    <t>SB70-085-71</t>
  </si>
  <si>
    <t>Oil pump breather</t>
  </si>
  <si>
    <t>DGAC AD F-2000-439 (A)</t>
  </si>
  <si>
    <t>2000-10</t>
  </si>
  <si>
    <t>SB70-086-57</t>
  </si>
  <si>
    <t>Flaps attachment fittings</t>
  </si>
  <si>
    <t>DGAC AD F-2000-409 (A)</t>
  </si>
  <si>
    <t>2000-09</t>
  </si>
  <si>
    <t>SB70-084-76</t>
  </si>
  <si>
    <t>Propeller control cable</t>
  </si>
  <si>
    <t>DGAC AD F-2000-430 (A)</t>
  </si>
  <si>
    <t>1-156,158-163</t>
  </si>
  <si>
    <t>SB70-081-55</t>
  </si>
  <si>
    <t>Horizontal stabilizer</t>
  </si>
  <si>
    <t>DGAC AD F-2000-306 (A)</t>
  </si>
  <si>
    <t>2000-07</t>
  </si>
  <si>
    <t>1-164,166,171</t>
  </si>
  <si>
    <t>SB70-083-53</t>
  </si>
  <si>
    <t>Reinforcement of pulley attachment at frame C14</t>
  </si>
  <si>
    <t>2000-06</t>
  </si>
  <si>
    <t>137,143-145,148,151,153,154</t>
  </si>
  <si>
    <t>SB70-082-53</t>
  </si>
  <si>
    <t>Cabin draining</t>
  </si>
  <si>
    <t>DGAC AD F-2000-373(A)</t>
  </si>
  <si>
    <t>1-164</t>
  </si>
  <si>
    <t>SB70-058-57-R01</t>
  </si>
  <si>
    <t>Flap rails fittings</t>
  </si>
  <si>
    <t>DGAC AD F-2000-127 (A)</t>
  </si>
  <si>
    <t>2000-02</t>
  </si>
  <si>
    <t>1-123</t>
  </si>
  <si>
    <t>SB70-079-55-R01</t>
  </si>
  <si>
    <t>DGAC AD F-1996-118 (A) R1</t>
  </si>
  <si>
    <t>98-12-02</t>
  </si>
  <si>
    <t>1999-10</t>
  </si>
  <si>
    <t>93-109</t>
  </si>
  <si>
    <t>SB70-078-28</t>
  </si>
  <si>
    <t>Fuel tank draining</t>
  </si>
  <si>
    <t>1999-02</t>
  </si>
  <si>
    <t>1-125,127,128,130-136,138-140</t>
  </si>
  <si>
    <t>SB70-077-55</t>
  </si>
  <si>
    <t>Horizontal stabilizer outboard hinge fitting</t>
  </si>
  <si>
    <t>DGAC AD F-2000-307(A)</t>
  </si>
  <si>
    <t>99-07-11</t>
  </si>
  <si>
    <t>SB70-063-30</t>
  </si>
  <si>
    <t>De-icing pipe of R.H. wing and stall warning</t>
  </si>
  <si>
    <t>1998-05</t>
  </si>
  <si>
    <t>1-109,111-124,127,128</t>
  </si>
  <si>
    <t>SB70-046-35</t>
  </si>
  <si>
    <t>Oxygen generator</t>
  </si>
  <si>
    <t>DGAC AD F-1998-195(A)</t>
  </si>
  <si>
    <t>98-21-15</t>
  </si>
  <si>
    <t>1-125,127,128,130-133</t>
  </si>
  <si>
    <t>SB70-049-28-R01</t>
  </si>
  <si>
    <t>Fuel unit clogging indicator</t>
  </si>
  <si>
    <t>1997-10</t>
  </si>
  <si>
    <t>1 to 92</t>
  </si>
  <si>
    <t>SB70-074-32</t>
  </si>
  <si>
    <t>1997-05</t>
  </si>
  <si>
    <t>1-109,112-116,118-123</t>
  </si>
  <si>
    <t>SB70-059-27</t>
  </si>
  <si>
    <t>Elevator trim actuator</t>
  </si>
  <si>
    <t>SB70-039-55</t>
  </si>
  <si>
    <t>Balancing weights</t>
  </si>
  <si>
    <t>1-109,112,113</t>
  </si>
  <si>
    <t>SB70-073-32-R01</t>
  </si>
  <si>
    <t>Landing gears</t>
  </si>
  <si>
    <t>DGAC AD F-1996-037(B) R1</t>
  </si>
  <si>
    <t>97-20-11</t>
  </si>
  <si>
    <t>1996-06</t>
  </si>
  <si>
    <t>SB70-060-79-R01</t>
  </si>
  <si>
    <t>Oil cooler</t>
  </si>
  <si>
    <t>DGAC AD F-1995-034(B) R1</t>
  </si>
  <si>
    <t>1996-05</t>
  </si>
  <si>
    <t>63,68-71,74,76-106,108</t>
  </si>
  <si>
    <t>SB70-076-32</t>
  </si>
  <si>
    <t>1996-04</t>
  </si>
  <si>
    <t>1-121</t>
  </si>
  <si>
    <t>SB70-040-24</t>
  </si>
  <si>
    <t>Ground power receptacle shunt</t>
  </si>
  <si>
    <t>1-106</t>
  </si>
  <si>
    <t>SB70-072-24</t>
  </si>
  <si>
    <t>Auxilec starter generator mounting adapter</t>
  </si>
  <si>
    <t>DGAC AD F-1995-242(B) R1</t>
  </si>
  <si>
    <t>98-04-04</t>
  </si>
  <si>
    <t>1996-01</t>
  </si>
  <si>
    <t>1-109</t>
  </si>
  <si>
    <t>SB70-069-32</t>
  </si>
  <si>
    <t>Nose and main landing gears</t>
  </si>
  <si>
    <t>1-112</t>
  </si>
  <si>
    <t>SB70-070-32</t>
  </si>
  <si>
    <t>1995-12</t>
  </si>
  <si>
    <t>SB70-066-21</t>
  </si>
  <si>
    <t>Outflow / safety valves</t>
  </si>
  <si>
    <t>SB70-065-34</t>
  </si>
  <si>
    <t>Symbol generator cooling fan</t>
  </si>
  <si>
    <t>14-101 with exceptions</t>
  </si>
  <si>
    <t>SB70-064-52</t>
  </si>
  <si>
    <t>Fuselage rear door drainage</t>
  </si>
  <si>
    <t>1-95,97,98-101</t>
  </si>
  <si>
    <t>SB70-071-24</t>
  </si>
  <si>
    <t>DGAC AD F-1995-242(A) R1</t>
  </si>
  <si>
    <t>1995-11</t>
  </si>
  <si>
    <t>SB70-062-53</t>
  </si>
  <si>
    <t>Cabin floor panel No. 222L</t>
  </si>
  <si>
    <t>SB70-056-52</t>
  </si>
  <si>
    <t>Passenger door</t>
  </si>
  <si>
    <t>1-103</t>
  </si>
  <si>
    <t>SB70-057-55</t>
  </si>
  <si>
    <t>Horizontal stabilizer central rib</t>
  </si>
  <si>
    <t>1995-10</t>
  </si>
  <si>
    <t>93,95,97,98-101</t>
  </si>
  <si>
    <t>SB70-061-25</t>
  </si>
  <si>
    <t>L.H. front side lower panel</t>
  </si>
  <si>
    <t>DGAC AD F-1995-166(B)</t>
  </si>
  <si>
    <t>98-08-27</t>
  </si>
  <si>
    <t>1995-06</t>
  </si>
  <si>
    <t>24,26,27,29-32,36-106</t>
  </si>
  <si>
    <t>SB70-051-52</t>
  </si>
  <si>
    <t>Upper door mechanism</t>
  </si>
  <si>
    <t>1-22,24-92</t>
  </si>
  <si>
    <t>SB70-050-24</t>
  </si>
  <si>
    <t>Starter generator clamp</t>
  </si>
  <si>
    <t>SB70-031-24</t>
  </si>
  <si>
    <t>EPC wiring</t>
  </si>
  <si>
    <t>1-22,24-91</t>
  </si>
  <si>
    <t>SB70-048-57-R01</t>
  </si>
  <si>
    <t>DGAC AD F-1994-110(B) R1</t>
  </si>
  <si>
    <t>98-24-04</t>
  </si>
  <si>
    <t>1995-01</t>
  </si>
  <si>
    <t>1-92,21,24-32,34-68,70-91</t>
  </si>
  <si>
    <t>SB70-055-33</t>
  </si>
  <si>
    <t>Landing light cover</t>
  </si>
  <si>
    <t>1994-10</t>
  </si>
  <si>
    <t>1-92,</t>
  </si>
  <si>
    <t>SB70-054-32</t>
  </si>
  <si>
    <t>Landing gear electrohydraulic generator</t>
  </si>
  <si>
    <t>1-68,70-84</t>
  </si>
  <si>
    <t>SB70-052-57</t>
  </si>
  <si>
    <t>Wing tip draining (between ribs N18 and N19)</t>
  </si>
  <si>
    <t>DGAC AD F-1994-268(B)</t>
  </si>
  <si>
    <t>SB70-047-37</t>
  </si>
  <si>
    <t>Vacuum pipes in power plant</t>
  </si>
  <si>
    <t>1-92,97,98</t>
  </si>
  <si>
    <t>SB70-037-30</t>
  </si>
  <si>
    <t>Windshield deicing</t>
  </si>
  <si>
    <t>DGAC AD F-1994-267(B)</t>
  </si>
  <si>
    <t>1-82 with exceptions</t>
  </si>
  <si>
    <t>SB70-045-21</t>
  </si>
  <si>
    <t>Adjustment of the cabin temperature</t>
  </si>
  <si>
    <t>1994-04</t>
  </si>
  <si>
    <t>SB70-042-76</t>
  </si>
  <si>
    <t>Propeller control</t>
  </si>
  <si>
    <t>DGAC AD F-1994-109(B)</t>
  </si>
  <si>
    <t>SB70-044-22</t>
  </si>
  <si>
    <t>KFC 275 and KFC 325 flight control systems</t>
  </si>
  <si>
    <t>1994-03</t>
  </si>
  <si>
    <t>SB70-041-28</t>
  </si>
  <si>
    <t>Fuel pressure transmitter MT40</t>
  </si>
  <si>
    <t>SB70-030-34</t>
  </si>
  <si>
    <t>EFIS configuration</t>
  </si>
  <si>
    <t>DGAC AD F-1994-068(B)</t>
  </si>
  <si>
    <t>14-85 exceptions</t>
  </si>
  <si>
    <t>SB70-029-33</t>
  </si>
  <si>
    <t>Instrument panel lighting</t>
  </si>
  <si>
    <t>1-30 with exceptions</t>
  </si>
  <si>
    <t>SB70-038-24</t>
  </si>
  <si>
    <t>Attachment of the ground power receptacle shunt to the firewall</t>
  </si>
  <si>
    <t>DGAC AD F-1994-112(B)</t>
  </si>
  <si>
    <t>1994-02</t>
  </si>
  <si>
    <t>SB70-036-32</t>
  </si>
  <si>
    <t>Relay for the landing gear retraction and extension</t>
  </si>
  <si>
    <t>SB70-035-53</t>
  </si>
  <si>
    <t>Reinforcement of frames C18bis and C19</t>
  </si>
  <si>
    <t>DGAC AD F-1994-111(B)</t>
  </si>
  <si>
    <t>1-90 with exceptions</t>
  </si>
  <si>
    <t>SB70-034-55</t>
  </si>
  <si>
    <t>Potting of the horizontal stabilizer inserts</t>
  </si>
  <si>
    <t>DGAC AD F-1994-113(B)</t>
  </si>
  <si>
    <t>1-83 with exceptions</t>
  </si>
  <si>
    <t>SB70-033-76</t>
  </si>
  <si>
    <t>Power flexible cable</t>
  </si>
  <si>
    <t>1-71,73-82</t>
  </si>
  <si>
    <t>SB70-019-71</t>
  </si>
  <si>
    <t>Draining of the propeller-shaft seal</t>
  </si>
  <si>
    <t>1994-01</t>
  </si>
  <si>
    <t>1-80 with exceptions</t>
  </si>
  <si>
    <t>SB70-032-52</t>
  </si>
  <si>
    <t>Second cable on the passengers door</t>
  </si>
  <si>
    <t>1993-11</t>
  </si>
  <si>
    <t>1-49 with exceptions</t>
  </si>
  <si>
    <t>SB70-043-28</t>
  </si>
  <si>
    <t>Fuel drain valves</t>
  </si>
  <si>
    <t>1993-10</t>
  </si>
  <si>
    <t>SB70-028-55</t>
  </si>
  <si>
    <t>Draining of elevators and rudder</t>
  </si>
  <si>
    <t>DGAC AD F-1993-179(B)</t>
  </si>
  <si>
    <t>96-19-18</t>
  </si>
  <si>
    <t>1993-09</t>
  </si>
  <si>
    <t>1-85 with exceptions</t>
  </si>
  <si>
    <t>SB70-027-55</t>
  </si>
  <si>
    <t>Rudder</t>
  </si>
  <si>
    <t>DGAC AD F-1993-178(B)</t>
  </si>
  <si>
    <t>1-75 with exceptions</t>
  </si>
  <si>
    <t>SB70-022-24</t>
  </si>
  <si>
    <t>ESS BUS TIE inverter</t>
  </si>
  <si>
    <t>DGAC AD F-1993-193(B)</t>
  </si>
  <si>
    <t>14,19,21,25,27,29,49,50,53,62-74</t>
  </si>
  <si>
    <t>SB70-026-24</t>
  </si>
  <si>
    <t>Battery overheating indication</t>
  </si>
  <si>
    <t>DGAC AD F-1993-019(B)</t>
  </si>
  <si>
    <t>1993-02</t>
  </si>
  <si>
    <t>2-76 with exceptions</t>
  </si>
  <si>
    <t>SB70-025-28</t>
  </si>
  <si>
    <t>Fuel tank selection control</t>
  </si>
  <si>
    <t>1-61 with exceptions</t>
  </si>
  <si>
    <t>SB70-020-30</t>
  </si>
  <si>
    <t>Elevator horn deicing</t>
  </si>
  <si>
    <t>DGAC AD F-1993-041(B)</t>
  </si>
  <si>
    <t>95-11-16</t>
  </si>
  <si>
    <t>1-49,</t>
  </si>
  <si>
    <t>SB70-023-22-R01</t>
  </si>
  <si>
    <t>Cable grips on autopilot yaw servo-actuator</t>
  </si>
  <si>
    <t>DGAC AD F-1992-151(B) R1</t>
  </si>
  <si>
    <t>1993-01</t>
  </si>
  <si>
    <t>1-76 with exceptions</t>
  </si>
  <si>
    <t>SB70-014-21</t>
  </si>
  <si>
    <t>Cabin dump system</t>
  </si>
  <si>
    <t>DGAC AD F-1993-013(B)</t>
  </si>
  <si>
    <t>1-46 with exceptions</t>
  </si>
  <si>
    <t>SB70-024-79-R01</t>
  </si>
  <si>
    <t>Oil cooler system</t>
  </si>
  <si>
    <t>DGAC AD F-1992-239(B)</t>
  </si>
  <si>
    <t>1992-12</t>
  </si>
  <si>
    <t>SB70-017-28-R01</t>
  </si>
  <si>
    <t>Fuel low pressure switch</t>
  </si>
  <si>
    <t>DGAC AD F-1992-154(B) R1</t>
  </si>
  <si>
    <t>1992-09</t>
  </si>
  <si>
    <t>1-32 with exceptions</t>
  </si>
  <si>
    <t>SB70-012-79-R01</t>
  </si>
  <si>
    <t>Oil cooling system</t>
  </si>
  <si>
    <t>DGAC AD F-1992-041(B)</t>
  </si>
  <si>
    <t>1-31 with exceptions</t>
  </si>
  <si>
    <t>SB70-021-53</t>
  </si>
  <si>
    <t>Fuselage draining</t>
  </si>
  <si>
    <t>DGAC AD F-1992-220(B)</t>
  </si>
  <si>
    <t>1992-08</t>
  </si>
  <si>
    <t>1-67,73 less 63</t>
  </si>
  <si>
    <t>SB70-016-37</t>
  </si>
  <si>
    <t>Vacuum pressure switch</t>
  </si>
  <si>
    <t>DGAC AD F-1992-207(B)</t>
  </si>
  <si>
    <t>1-34, less 29,33</t>
  </si>
  <si>
    <t>SB70-013-27</t>
  </si>
  <si>
    <t>Pitch control bellcrank on frame 21</t>
  </si>
  <si>
    <t>DGAC AD F-1992-221(B)</t>
  </si>
  <si>
    <t>1-17 except 11,14</t>
  </si>
  <si>
    <t>SB70-018-79</t>
  </si>
  <si>
    <t>S42 oil pressure switch</t>
  </si>
  <si>
    <t>1992-06</t>
  </si>
  <si>
    <t>1-35,38,39</t>
  </si>
  <si>
    <t>SB70-015-27</t>
  </si>
  <si>
    <t>Yaw control</t>
  </si>
  <si>
    <t>DGAC AD F-1992-150(B)</t>
  </si>
  <si>
    <t>1992-05</t>
  </si>
  <si>
    <t>1-32, except 24,29</t>
  </si>
  <si>
    <t>SB70-011-30</t>
  </si>
  <si>
    <t>Flight into icing conditions</t>
  </si>
  <si>
    <t>DGAC AD F-1992-039 (B)</t>
  </si>
  <si>
    <t>1991-11</t>
  </si>
  <si>
    <t>From 1</t>
  </si>
  <si>
    <t>SB70-010-57</t>
  </si>
  <si>
    <t>R.H. aileron</t>
  </si>
  <si>
    <t>DGAC AD F-1992-036(B)</t>
  </si>
  <si>
    <t>1-18 except 11,14</t>
  </si>
  <si>
    <t>SB70-009-25</t>
  </si>
  <si>
    <t>Antenna feeder for</t>
  </si>
  <si>
    <t>DGAC AD F-1992-034(B)</t>
  </si>
  <si>
    <t>2-13,</t>
  </si>
  <si>
    <t>SB70-008-22</t>
  </si>
  <si>
    <t>AP_TRIMS MASTER switch</t>
  </si>
  <si>
    <t>DGAC AD F-1992-040(B)</t>
  </si>
  <si>
    <t>5,6</t>
  </si>
  <si>
    <t>SB70-007-71</t>
  </si>
  <si>
    <t>Fwd lower and upper power plant cowlings</t>
  </si>
  <si>
    <t>DGAC AD F-1992-035(B)</t>
  </si>
  <si>
    <t>1-33,</t>
  </si>
  <si>
    <t>SB70-006-34</t>
  </si>
  <si>
    <t>Weather radar</t>
  </si>
  <si>
    <t>1-10,</t>
  </si>
  <si>
    <t>SB70-005-71</t>
  </si>
  <si>
    <t>Power plant air inlet - inertial separator</t>
  </si>
  <si>
    <t>DGAC AD F-1992-003(B)</t>
  </si>
  <si>
    <t>1-11,</t>
  </si>
  <si>
    <t>SB70-004-24</t>
  </si>
  <si>
    <t>Alternator - rectifier</t>
  </si>
  <si>
    <t>DGAC AD F-1992-002(B)</t>
  </si>
  <si>
    <t>4-11 except 10</t>
  </si>
  <si>
    <t>SB70-003-56</t>
  </si>
  <si>
    <t>Anti-ice windshield</t>
  </si>
  <si>
    <t>DGAC AD F-1992-001(B)</t>
  </si>
  <si>
    <t>1-7 except 6</t>
  </si>
  <si>
    <t>SB70-002-32</t>
  </si>
  <si>
    <t>Nose gear wheel</t>
  </si>
  <si>
    <t>DGAC AD F-1991-196(B)</t>
  </si>
  <si>
    <t>1991-07</t>
  </si>
  <si>
    <t>1-7,</t>
  </si>
  <si>
    <t>SB70-001-71</t>
  </si>
  <si>
    <t>Starting engine - procedures and utilization limits</t>
  </si>
  <si>
    <t>1991-05</t>
  </si>
  <si>
    <t>N970TB</t>
  </si>
  <si>
    <t>RV0738</t>
  </si>
  <si>
    <t>RJ597</t>
  </si>
  <si>
    <t>Comply with 3 year Standby compass compensation. Not installed.</t>
  </si>
  <si>
    <t>New</t>
  </si>
  <si>
    <t>TBM 940 N970TB DOM 9/16/2021</t>
  </si>
  <si>
    <t>1389</t>
  </si>
  <si>
    <t xml:space="preserve">Comply with 2 year IFR/RVSM certification. </t>
  </si>
  <si>
    <t>Declined 2025</t>
  </si>
  <si>
    <t>Daher NTO 9/22 Some pn different</t>
  </si>
  <si>
    <t>TBM 960 Cockpit oxygen masks.</t>
  </si>
  <si>
    <t>Halogen emergency light replacement.</t>
  </si>
  <si>
    <t>SL70-070-34</t>
  </si>
  <si>
    <t>MD302 Standby attitude module software update (software version 1.1.3)</t>
  </si>
  <si>
    <t>2025-11</t>
  </si>
  <si>
    <t xml:space="preserve">910-960's </t>
  </si>
  <si>
    <t>SB70-339-32-R1</t>
  </si>
  <si>
    <t>A14 Landing gear control unit upgrade</t>
  </si>
  <si>
    <t>1000 to 1520</t>
  </si>
  <si>
    <t>Windshield lower cover strip.</t>
  </si>
  <si>
    <t>2025-10</t>
  </si>
  <si>
    <t>SB70-260-57-R1</t>
  </si>
  <si>
    <t>Aileron's brush removal.</t>
  </si>
  <si>
    <t>2025-09</t>
  </si>
  <si>
    <t>687, 1000 to 1589</t>
  </si>
  <si>
    <t>Electro-Hydraulic Generator Plug Replacement</t>
  </si>
  <si>
    <t>TBM aircraft equipped with electro-hydraulic generator P/N CEN-S001672 and Serial Number (S/N) from S/N 12 to S/N 30, from S/N 32 to S/N 33, from S/N 35 to S/N 41, from S/N 45 to S/N 50, from S/N 52 to S/N 55, from S/N 57 to S/N 67, from S/N 69 to S/N 74, from S/N 76 to S/N 80.</t>
  </si>
  <si>
    <t>SN</t>
  </si>
  <si>
    <t>OH Due</t>
  </si>
  <si>
    <t>HSI Due</t>
  </si>
  <si>
    <t>The maintenance labor rate for this facility is $175.00/hr.</t>
  </si>
  <si>
    <t>This estimate doesn't reflect sales tax, freight, tariffs, or core charges</t>
  </si>
  <si>
    <t>With gaseous O2</t>
  </si>
  <si>
    <t>157, 158, 163, 167 and 168</t>
  </si>
  <si>
    <t>434 and up</t>
  </si>
  <si>
    <t>3,500 Hours</t>
  </si>
  <si>
    <t>MOD70-0670-92 Version B</t>
  </si>
  <si>
    <t>MOD70-0689-21 Version B or C</t>
  </si>
  <si>
    <t>MOD70-0542-34 Version Y or Version Z</t>
  </si>
  <si>
    <t>MOD70-0510-27 Version E</t>
  </si>
  <si>
    <t>MOD70-0547-46 Version C</t>
  </si>
  <si>
    <t>MOD70-0570-30 Version D</t>
  </si>
  <si>
    <t>MOD70-0649-00 Version G and MOD70-0650-34 Versions A, B, H and J</t>
  </si>
  <si>
    <t>MOD70-549-00 Version E, MOD70-0552-92 Version C, MOD70-0459-46 Version F, MOD70-0719-34 Version A, MOD70-0542-34 Version AA or AB and optionally MOD70-0542-34 Version AC and/or AD.</t>
  </si>
  <si>
    <t>MOD70-0715-77 Version B</t>
  </si>
  <si>
    <t>MOD70-0714-35 Version A</t>
  </si>
  <si>
    <t>MOD70-0649-00 Version G, MOD70-0650-34,  MOD70-0711-00 Version E and F</t>
  </si>
  <si>
    <t>MOD70-0715-77 Version C</t>
  </si>
  <si>
    <t xml:space="preserve"> 1270 to 1336, 1216 to 1348 (except 1322)</t>
  </si>
  <si>
    <t>MOD70-0734-34 Version A</t>
  </si>
  <si>
    <t>MOD70-0649-00 Versions F</t>
  </si>
  <si>
    <t>MOD70-0738-92 Version A</t>
  </si>
  <si>
    <t>MOD70-0407-00 Version D, Version E, Version H, MOD70-0425-34 Version B</t>
  </si>
  <si>
    <t>MOD70-0539-00 Version D and Version E, MOD70-0547-46 Version B, MOD70-0459-46 Version E and MOD70-0258-00 Version F.</t>
  </si>
  <si>
    <t xml:space="preserve"> MOD70-0651-34 Version A</t>
  </si>
  <si>
    <t xml:space="preserve"> MOD70-0727-25 Version A</t>
  </si>
  <si>
    <t>MOD70-0327-79 Version A, MOD70-0439-79 Version B and MOD70-0440-72 Version A</t>
  </si>
  <si>
    <t xml:space="preserve"> MOD70-0564-31 Version D, MOD70-0722-23 Version A</t>
  </si>
  <si>
    <t>MOD70-0490-33 Version C</t>
  </si>
  <si>
    <t>MOD70-0578-31 Version D</t>
  </si>
  <si>
    <t>MOD70-0566-34 Version A</t>
  </si>
  <si>
    <t>MOD70-0549-00 Version G</t>
  </si>
  <si>
    <t>MOD70-0704-21 Version B</t>
  </si>
  <si>
    <t>MOD70-0793-25 Version A, B or C</t>
  </si>
  <si>
    <t>MOD70-0653-31 Version A</t>
  </si>
  <si>
    <t>MOD70-0753-00 Version D</t>
  </si>
  <si>
    <t>MOD70-0596-71 Version B, MOD70-0626-71 Version B</t>
  </si>
  <si>
    <t xml:space="preserve"> MOD70-0649-00 Version G, MOD70-0650-34 Versions A, B, F, H, K and L and MOD70-0711-00 Version A, B, C, E and F.</t>
  </si>
  <si>
    <t xml:space="preserve"> MOD70-0811-21 Version A</t>
  </si>
  <si>
    <t>MOD70-0722-23 several Versions</t>
  </si>
  <si>
    <t>MOD70-0722-23 Version I</t>
  </si>
  <si>
    <t xml:space="preserve"> MOD70-0649-00 Version I.</t>
  </si>
  <si>
    <t>MOD70-0388-25 Version C or D and MOD70-0683-25 version H.</t>
  </si>
  <si>
    <t xml:space="preserve"> MOD70-0812-22 Version B</t>
  </si>
  <si>
    <t>MOD70-0814-71 Version A</t>
  </si>
  <si>
    <t>MOD70-0539-00 Version K.</t>
  </si>
  <si>
    <t>MOD70-0490-33 Versions A and D.</t>
  </si>
  <si>
    <t>MOD70−0490−33 Version B.</t>
  </si>
  <si>
    <t>Suspended. Replaced by 70-344</t>
  </si>
  <si>
    <t>MOD70−0827−92 ver B, MOD70−0760−46 ver C</t>
  </si>
  <si>
    <t xml:space="preserve"> MOD70-0754-25 Version A, B, C or D</t>
  </si>
  <si>
    <t>MOD70−0462−34 Version C and E.</t>
  </si>
  <si>
    <t xml:space="preserve"> MOD70-0258-00 Version K, MOD70-0539-00 Version L and Version M.</t>
  </si>
  <si>
    <t>Terminated</t>
  </si>
  <si>
    <t>TPT-DA-DX-AV-P100G36</t>
  </si>
  <si>
    <t>MOD70-0840-28 Version A.</t>
  </si>
  <si>
    <t>Y</t>
  </si>
  <si>
    <t>MOD70-0753-00 Version G.</t>
  </si>
  <si>
    <t>Y 1520-1559</t>
  </si>
  <si>
    <t>MOD70-807-46 Version A</t>
  </si>
  <si>
    <t xml:space="preserve"> MOD70-0249-35 version C.</t>
  </si>
  <si>
    <t>Fuel unit actuator Daher re No. 5052848. p/n D97J00-603 qty 1</t>
  </si>
  <si>
    <t>MOD70-0830-33 Version A.</t>
  </si>
  <si>
    <t>1546 to S/N 1550, from S/N 1553 to S/N 1558,from S/N 1560 to 1561.</t>
  </si>
  <si>
    <t>If under</t>
  </si>
  <si>
    <t xml:space="preserve"> MOD70-0820-33 Version F.</t>
  </si>
  <si>
    <t>SB70-346-24-R1</t>
  </si>
  <si>
    <t>MOD70-0642-57 Version C</t>
  </si>
  <si>
    <t xml:space="preserve">Suspended </t>
  </si>
  <si>
    <t>MOD70-0836-32 Version A.</t>
  </si>
  <si>
    <t>MOD70-0700-34</t>
  </si>
  <si>
    <t>434 to S/N 607. Check SB for specfic s/n's</t>
  </si>
  <si>
    <t>2025-12</t>
  </si>
  <si>
    <t>SB70-276-34-R2</t>
  </si>
  <si>
    <t>2026-01</t>
  </si>
  <si>
    <t>2025-26-02</t>
  </si>
  <si>
    <t>SB70-130-32-R5</t>
  </si>
  <si>
    <t xml:space="preserve"> MOD70-0819-34 Versions B and C.</t>
  </si>
  <si>
    <t>850's and up</t>
  </si>
  <si>
    <t>SB70-334-34-R3</t>
  </si>
  <si>
    <t>Check SB</t>
  </si>
  <si>
    <t>MOD70−0832−92 Version C</t>
  </si>
  <si>
    <t>SB70-342-92-R1</t>
  </si>
  <si>
    <t>OPT70K359-00 (Daher reference 7325700)</t>
  </si>
  <si>
    <t>MOD70-0873-92 Version A.</t>
  </si>
  <si>
    <t>1520 to S/N 1528 which have applied the SB70-342-92 &amp; from S/N 1529 to S/N 1594</t>
  </si>
  <si>
    <t>Installation of the flyback diode</t>
  </si>
  <si>
    <t>SB70-359-92</t>
  </si>
  <si>
    <t>TBM 930, TBM 940 and TBM 960</t>
  </si>
  <si>
    <t>SL70-066-34-R4</t>
  </si>
  <si>
    <t>In W</t>
  </si>
  <si>
    <t>Added s/n 1408</t>
  </si>
  <si>
    <t>1408-1467 not 1464</t>
  </si>
  <si>
    <t>2026-02</t>
  </si>
  <si>
    <t>SB70-319-25-R1</t>
  </si>
  <si>
    <t>1408-1464</t>
  </si>
  <si>
    <t>SB70-320-25-R2</t>
  </si>
  <si>
    <t>MOD70-0857-26 Versions A, B, C and D</t>
  </si>
  <si>
    <t>1 to 1625</t>
  </si>
  <si>
    <t>Replacement of the fire extinguisher</t>
  </si>
  <si>
    <t>SB70-351-26-R1</t>
  </si>
  <si>
    <t>MOD70-0675-34 Version B</t>
  </si>
  <si>
    <t>434 to 684 Nxi</t>
  </si>
  <si>
    <t>2026-03</t>
  </si>
  <si>
    <t>“GWX8000 Weather Radar” Functions</t>
  </si>
  <si>
    <t>SB70-352-34 R1</t>
  </si>
  <si>
    <t>MOD70-0675-34 Version C</t>
  </si>
  <si>
    <t>GWX75 Weather Radar Installation</t>
  </si>
  <si>
    <t>SB70-353-34 R1</t>
  </si>
  <si>
    <t>Weather Radar</t>
  </si>
  <si>
    <t>SL70-071-34 R1</t>
  </si>
  <si>
    <t>MOD70-0258-00 Version K, MOD70-0539-00 Version N.</t>
  </si>
  <si>
    <t>TBM 850 G1000 NXi aircraft from S/N 434 to S/N 684 which have GDU software version V20.80 (P/N 006-B3086-00) loaded through the application of SB70-247-34 in the latest revision. TBM 900 G1000 NXi aircraft S/N 687, from S/N 1000 to S/N 1049 which have GDU software version V20.80 (P/N 006-B3086-00) loaded through the application of SB70-247-34 in the latest revision and which have not applied the SB70-311-71 (“PT6A-66D ENGINE REPLACEMENT”). NOTE: For aircraft from S/N 434 to S/N 607, it is mandatory to have applied the SB70-276-34 (“GWX 68 wiring improvement”) before the application of this Service Bulletin.</t>
  </si>
  <si>
    <t>2026-04</t>
  </si>
  <si>
    <t>Garmin G1000 NXI GDU software version V20.98 (P/N 006-B4560-01)</t>
  </si>
  <si>
    <t>SB70-355-34 R1</t>
  </si>
  <si>
    <t>OPT70K321-00</t>
  </si>
  <si>
    <t>MOD70-789-21 Version B.</t>
  </si>
  <si>
    <t>2026-05</t>
  </si>
  <si>
    <t>SB70-321-21-R3</t>
  </si>
  <si>
    <t>Modification No. MOD70-0897-27</t>
  </si>
  <si>
    <t>SB70-347 9/12/2025</t>
  </si>
  <si>
    <t>1340 to S/N 1634 with SB70-347-27 applied. 1 to S/N 1339 and from S/N 1635 and above with replaced between 7-2024 and 5-2026</t>
  </si>
  <si>
    <t>Flight control lock pins</t>
  </si>
  <si>
    <t>SB70-362-27</t>
  </si>
  <si>
    <t>G1000 NXi</t>
  </si>
  <si>
    <t>Erroneous Pitot Probe Heating Status Indication</t>
  </si>
  <si>
    <t>SL70-074-34</t>
  </si>
  <si>
    <t>Warranty</t>
  </si>
  <si>
    <t>Modification No.</t>
  </si>
  <si>
    <t>SB70-366-32</t>
  </si>
  <si>
    <t>Main landing gear inspection.</t>
  </si>
  <si>
    <t>2026-08</t>
  </si>
  <si>
    <t>All</t>
  </si>
  <si>
    <t>SB70-347-27-R1</t>
  </si>
  <si>
    <t>2026-06</t>
  </si>
  <si>
    <t>SB70-360-21</t>
  </si>
  <si>
    <t>ECS Fans upgrade</t>
  </si>
  <si>
    <t>2026-07</t>
  </si>
  <si>
    <t>1408-1625</t>
  </si>
  <si>
    <t>SB70-358-92-R1</t>
  </si>
  <si>
    <t>Lift transducer improvement</t>
  </si>
  <si>
    <t xml:space="preserve"> 930/940/960/980 1430 to S/N 1601 except S/N 1599. If stall was replaced  1111 to S/N 1429 and S/N 1599 and S/N 1602 and above only</t>
  </si>
  <si>
    <t>SB70-340-32-R2</t>
  </si>
  <si>
    <t xml:space="preserve">N/A </t>
  </si>
  <si>
    <t>SB70-317-33</t>
  </si>
  <si>
    <t>Third Taxi/Landing Light</t>
  </si>
  <si>
    <t>For aircraft S/N 1272, from S/N 1275 to S/N 1276, from S/N 1281 to S/N 1293 Kit OPT70K317-01. $1,510
For aircraft from S/N 1294 to S/N 1296, from S/N 1298 to S/N 1304, from S/N 1306 to S/N 1335, from S/N 1337 to S/N 1387, from S/N 1389 to S/N 1395, from S/N 1397 to S/N 1519 except 1409 Kit OPT70K317-00 $4,990
For aircraft S/N 1409 and from S/N 1520 to S/N 1559 Kit OPT70K317-02 $4,880</t>
  </si>
  <si>
    <t>roughly 1272 to 1559</t>
  </si>
  <si>
    <t>SL70-073-25</t>
  </si>
  <si>
    <t>ELT 406 AF KANNAD</t>
  </si>
  <si>
    <t>Kannad ELT p/n  S1840501-01 or S1840501-04</t>
  </si>
  <si>
    <t>Comply with SB70-366-32 Main landing gear inspection.</t>
  </si>
  <si>
    <t>Comply with SB70-362-27 Flight control lock pins. Defective pins installed 9/2025</t>
  </si>
  <si>
    <t>Comply with SB70-351-26-R1 Replacement of the fire extinguisher</t>
  </si>
  <si>
    <t>Comply with SL70-070-34 MD302 Standby attitude module software update (software version 1.1.3)</t>
  </si>
  <si>
    <t>Comply with SB70-339-32-R1 A14 Landing gear control unit upgrade</t>
  </si>
  <si>
    <t>Comply with SB70-260-57-R1 Aileron's brush removal.</t>
  </si>
  <si>
    <t>Mandatory records indicate N/A</t>
  </si>
  <si>
    <t>N/A for non EU flights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</si>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</sst>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;@"/>
    <numFmt numFmtId="165" formatCode="0.0"/>
    <numFmt numFmtId="166" formatCode="[$-409]mmm\-yy;@"/>
    <numFmt numFmtId="167" formatCode="&quot;$&quot;#,##0"/>
  </numFmts>
  <fonts count="38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62"/>
      <name val="Arial"/>
      <family val="2"/>
    </font>
    <font>
      <b/>
      <sz val="18"/>
      <color indexed="1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rgb="FF333333"/>
      <name val="Verdan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Times New Roman"/>
      <family val="1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4" tint="-0.249977111117893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9"/>
      <color rgb="FFEE0000"/>
      <name val="Arial"/>
      <family val="2"/>
    </font>
    <font>
      <sz val="12"/>
      <name val="Arial"/>
      <family val="2"/>
    </font>
    <font>
      <b/>
      <sz val="9"/>
      <color rgb="FFFF000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3" fillId="0" borderId="0"/>
    <xf numFmtId="0" fontId="10" fillId="0" borderId="0"/>
    <xf numFmtId="0" fontId="33" fillId="0" borderId="0"/>
    <xf numFmtId="0" fontId="5" fillId="0" borderId="0"/>
    <xf numFmtId="0" fontId="10" fillId="0" borderId="0"/>
    <xf numFmtId="0" fontId="2" fillId="0" borderId="0"/>
  </cellStyleXfs>
  <cellXfs count="188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left"/>
    </xf>
    <xf numFmtId="17" fontId="14" fillId="0" borderId="0" xfId="0" applyNumberFormat="1" applyFont="1"/>
    <xf numFmtId="0" fontId="6" fillId="0" borderId="0" xfId="0" applyFon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left"/>
    </xf>
    <xf numFmtId="14" fontId="0" fillId="0" borderId="0" xfId="0" applyNumberFormat="1"/>
    <xf numFmtId="165" fontId="0" fillId="0" borderId="0" xfId="0" applyNumberFormat="1"/>
    <xf numFmtId="0" fontId="8" fillId="0" borderId="0" xfId="0" applyFont="1" applyAlignment="1">
      <alignment horizontal="center"/>
    </xf>
    <xf numFmtId="0" fontId="10" fillId="0" borderId="0" xfId="0" applyFont="1"/>
    <xf numFmtId="14" fontId="0" fillId="0" borderId="0" xfId="0" applyNumberForma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4" fontId="10" fillId="0" borderId="0" xfId="0" applyNumberFormat="1" applyFont="1" applyAlignment="1" applyProtection="1">
      <alignment horizontal="left"/>
      <protection locked="0"/>
    </xf>
    <xf numFmtId="14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1" fontId="12" fillId="0" borderId="0" xfId="0" applyNumberFormat="1" applyFont="1"/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65" fontId="0" fillId="0" borderId="0" xfId="0" applyNumberFormat="1" applyAlignment="1">
      <alignment horizontal="right"/>
    </xf>
    <xf numFmtId="2" fontId="0" fillId="0" borderId="0" xfId="0" applyNumberFormat="1"/>
    <xf numFmtId="165" fontId="10" fillId="0" borderId="0" xfId="0" applyNumberFormat="1" applyFont="1" applyAlignment="1" applyProtection="1">
      <alignment horizontal="center"/>
      <protection locked="0"/>
    </xf>
    <xf numFmtId="165" fontId="16" fillId="0" borderId="0" xfId="0" applyNumberFormat="1" applyFont="1"/>
    <xf numFmtId="0" fontId="10" fillId="0" borderId="0" xfId="0" applyFont="1" applyAlignment="1">
      <alignment horizontal="left"/>
    </xf>
    <xf numFmtId="0" fontId="17" fillId="0" borderId="0" xfId="0" applyFont="1"/>
    <xf numFmtId="1" fontId="18" fillId="0" borderId="0" xfId="0" applyNumberFormat="1" applyFont="1"/>
    <xf numFmtId="165" fontId="18" fillId="0" borderId="0" xfId="0" applyNumberFormat="1" applyFont="1"/>
    <xf numFmtId="0" fontId="8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 applyProtection="1">
      <alignment horizontal="center"/>
      <protection locked="0"/>
    </xf>
    <xf numFmtId="0" fontId="12" fillId="0" borderId="4" xfId="0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165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65" fontId="15" fillId="0" borderId="4" xfId="0" applyNumberFormat="1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" fontId="11" fillId="0" borderId="0" xfId="0" applyNumberFormat="1" applyFont="1"/>
    <xf numFmtId="0" fontId="11" fillId="0" borderId="0" xfId="0" applyFont="1"/>
    <xf numFmtId="0" fontId="14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right"/>
    </xf>
    <xf numFmtId="166" fontId="14" fillId="0" borderId="0" xfId="0" applyNumberFormat="1" applyFont="1"/>
    <xf numFmtId="1" fontId="14" fillId="0" borderId="0" xfId="0" applyNumberFormat="1" applyFont="1"/>
    <xf numFmtId="165" fontId="14" fillId="0" borderId="0" xfId="0" applyNumberFormat="1" applyFont="1" applyAlignment="1">
      <alignment horizontal="center" vertical="center" wrapText="1"/>
    </xf>
    <xf numFmtId="165" fontId="19" fillId="0" borderId="0" xfId="0" applyNumberFormat="1" applyFont="1" applyAlignment="1">
      <alignment horizontal="center"/>
    </xf>
    <xf numFmtId="165" fontId="14" fillId="0" borderId="0" xfId="0" applyNumberFormat="1" applyFont="1" applyAlignment="1" applyProtection="1">
      <alignment horizontal="right"/>
      <protection locked="0"/>
    </xf>
    <xf numFmtId="166" fontId="14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>
      <alignment horizontal="center" vertical="center" wrapText="1"/>
    </xf>
    <xf numFmtId="0" fontId="21" fillId="0" borderId="0" xfId="0" applyFont="1"/>
    <xf numFmtId="14" fontId="10" fillId="0" borderId="0" xfId="0" applyNumberFormat="1" applyFont="1" applyAlignment="1">
      <alignment horizontal="center"/>
    </xf>
    <xf numFmtId="0" fontId="14" fillId="2" borderId="0" xfId="0" applyFont="1" applyFill="1" applyAlignment="1">
      <alignment horizontal="left"/>
    </xf>
    <xf numFmtId="0" fontId="14" fillId="2" borderId="0" xfId="0" applyFont="1" applyFill="1"/>
    <xf numFmtId="165" fontId="22" fillId="2" borderId="0" xfId="0" applyNumberFormat="1" applyFont="1" applyFill="1" applyAlignment="1">
      <alignment horizontal="center"/>
    </xf>
    <xf numFmtId="1" fontId="14" fillId="2" borderId="0" xfId="0" applyNumberFormat="1" applyFont="1" applyFill="1"/>
    <xf numFmtId="165" fontId="22" fillId="0" borderId="0" xfId="0" applyNumberFormat="1" applyFont="1" applyAlignment="1">
      <alignment horizontal="center"/>
    </xf>
    <xf numFmtId="0" fontId="23" fillId="0" borderId="0" xfId="0" applyFont="1"/>
    <xf numFmtId="165" fontId="14" fillId="0" borderId="0" xfId="0" applyNumberFormat="1" applyFont="1"/>
    <xf numFmtId="14" fontId="18" fillId="0" borderId="0" xfId="0" applyNumberFormat="1" applyFont="1" applyAlignment="1" applyProtection="1">
      <alignment horizontal="center"/>
      <protection locked="0"/>
    </xf>
    <xf numFmtId="0" fontId="12" fillId="0" borderId="0" xfId="2" applyFont="1"/>
    <xf numFmtId="0" fontId="28" fillId="0" borderId="0" xfId="2" applyFont="1"/>
    <xf numFmtId="0" fontId="12" fillId="0" borderId="4" xfId="2" applyFont="1" applyBorder="1" applyAlignment="1">
      <alignment horizontal="center"/>
    </xf>
    <xf numFmtId="0" fontId="12" fillId="0" borderId="0" xfId="2" applyFont="1" applyAlignment="1">
      <alignment horizontal="center"/>
    </xf>
    <xf numFmtId="165" fontId="12" fillId="0" borderId="4" xfId="2" applyNumberFormat="1" applyFont="1" applyBorder="1" applyAlignment="1">
      <alignment horizontal="center"/>
    </xf>
    <xf numFmtId="165" fontId="29" fillId="0" borderId="4" xfId="2" applyNumberFormat="1" applyFont="1" applyBorder="1" applyAlignment="1">
      <alignment horizontal="center"/>
    </xf>
    <xf numFmtId="0" fontId="29" fillId="0" borderId="4" xfId="2" applyFont="1" applyBorder="1" applyAlignment="1">
      <alignment horizontal="center"/>
    </xf>
    <xf numFmtId="14" fontId="29" fillId="0" borderId="4" xfId="2" applyNumberFormat="1" applyFont="1" applyBorder="1" applyAlignment="1">
      <alignment horizontal="center"/>
    </xf>
    <xf numFmtId="0" fontId="10" fillId="0" borderId="0" xfId="2"/>
    <xf numFmtId="165" fontId="12" fillId="0" borderId="0" xfId="2" applyNumberFormat="1" applyFont="1" applyAlignment="1">
      <alignment horizontal="center"/>
    </xf>
    <xf numFmtId="165" fontId="12" fillId="0" borderId="12" xfId="2" applyNumberFormat="1" applyFont="1" applyBorder="1" applyAlignment="1">
      <alignment horizontal="center"/>
    </xf>
    <xf numFmtId="165" fontId="15" fillId="0" borderId="4" xfId="2" applyNumberFormat="1" applyFont="1" applyBorder="1" applyAlignment="1">
      <alignment horizontal="center"/>
    </xf>
    <xf numFmtId="14" fontId="12" fillId="0" borderId="0" xfId="2" applyNumberFormat="1" applyFont="1" applyAlignment="1">
      <alignment horizontal="center"/>
    </xf>
    <xf numFmtId="14" fontId="15" fillId="0" borderId="4" xfId="2" applyNumberFormat="1" applyFont="1" applyBorder="1" applyAlignment="1">
      <alignment horizontal="center"/>
    </xf>
    <xf numFmtId="0" fontId="30" fillId="0" borderId="0" xfId="2" applyFont="1" applyAlignment="1">
      <alignment horizontal="center"/>
    </xf>
    <xf numFmtId="165" fontId="12" fillId="0" borderId="0" xfId="2" applyNumberFormat="1" applyFont="1"/>
    <xf numFmtId="0" fontId="11" fillId="0" borderId="5" xfId="2" applyFont="1" applyBorder="1" applyAlignment="1">
      <alignment horizontal="center"/>
    </xf>
    <xf numFmtId="165" fontId="11" fillId="0" borderId="5" xfId="2" applyNumberFormat="1" applyFont="1" applyBorder="1" applyAlignment="1">
      <alignment horizontal="center"/>
    </xf>
    <xf numFmtId="0" fontId="11" fillId="0" borderId="3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vertical="center"/>
    </xf>
    <xf numFmtId="167" fontId="12" fillId="0" borderId="8" xfId="2" applyNumberFormat="1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167" fontId="12" fillId="0" borderId="4" xfId="2" applyNumberFormat="1" applyFont="1" applyBorder="1" applyAlignment="1">
      <alignment horizontal="center"/>
    </xf>
    <xf numFmtId="0" fontId="14" fillId="0" borderId="4" xfId="2" applyFont="1" applyBorder="1" applyAlignment="1">
      <alignment horizontal="left"/>
    </xf>
    <xf numFmtId="167" fontId="12" fillId="0" borderId="13" xfId="2" applyNumberFormat="1" applyFont="1" applyBorder="1" applyAlignment="1">
      <alignment horizontal="center"/>
    </xf>
    <xf numFmtId="0" fontId="12" fillId="0" borderId="15" xfId="2" applyFont="1" applyBorder="1"/>
    <xf numFmtId="0" fontId="12" fillId="0" borderId="8" xfId="2" applyFont="1" applyBorder="1" applyAlignment="1">
      <alignment horizontal="left"/>
    </xf>
    <xf numFmtId="0" fontId="12" fillId="0" borderId="8" xfId="2" applyFont="1" applyBorder="1"/>
    <xf numFmtId="0" fontId="11" fillId="0" borderId="4" xfId="2" applyFont="1" applyBorder="1" applyAlignment="1">
      <alignment horizontal="right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17" fontId="5" fillId="0" borderId="0" xfId="3" applyNumberFormat="1" applyFont="1" applyAlignment="1">
      <alignment vertical="center"/>
    </xf>
    <xf numFmtId="16" fontId="5" fillId="0" borderId="0" xfId="3" applyNumberFormat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34" fillId="0" borderId="0" xfId="3" applyFont="1" applyAlignment="1">
      <alignment vertical="center"/>
    </xf>
    <xf numFmtId="0" fontId="5" fillId="0" borderId="0" xfId="4" applyAlignment="1">
      <alignment horizontal="right"/>
    </xf>
    <xf numFmtId="0" fontId="5" fillId="0" borderId="0" xfId="4"/>
    <xf numFmtId="0" fontId="33" fillId="0" borderId="0" xfId="3" applyAlignment="1">
      <alignment horizontal="left" vertical="center"/>
    </xf>
    <xf numFmtId="0" fontId="10" fillId="0" borderId="0" xfId="3" applyFont="1" applyAlignment="1">
      <alignment horizontal="left" vertical="center"/>
    </xf>
    <xf numFmtId="14" fontId="5" fillId="0" borderId="0" xfId="4" applyNumberFormat="1"/>
    <xf numFmtId="14" fontId="10" fillId="0" borderId="0" xfId="4" applyNumberFormat="1" applyFont="1"/>
    <xf numFmtId="0" fontId="10" fillId="0" borderId="0" xfId="3" applyFont="1" applyAlignment="1">
      <alignment vertical="center"/>
    </xf>
    <xf numFmtId="0" fontId="10" fillId="0" borderId="0" xfId="4" applyFont="1" applyAlignment="1">
      <alignment horizontal="right"/>
    </xf>
    <xf numFmtId="0" fontId="10" fillId="0" borderId="0" xfId="4" applyFont="1"/>
    <xf numFmtId="0" fontId="5" fillId="0" borderId="0" xfId="4" applyAlignment="1">
      <alignment horizontal="center"/>
    </xf>
    <xf numFmtId="0" fontId="33" fillId="0" borderId="0" xfId="3"/>
    <xf numFmtId="0" fontId="10" fillId="0" borderId="0" xfId="4" applyFont="1" applyAlignment="1">
      <alignment horizontal="left"/>
    </xf>
    <xf numFmtId="0" fontId="32" fillId="0" borderId="0" xfId="3" applyFont="1" applyAlignment="1">
      <alignment vertical="center"/>
    </xf>
    <xf numFmtId="0" fontId="32" fillId="0" borderId="0" xfId="3" applyFont="1" applyAlignment="1">
      <alignment horizontal="center" vertical="center"/>
    </xf>
    <xf numFmtId="0" fontId="32" fillId="0" borderId="0" xfId="3" applyFont="1" applyAlignment="1">
      <alignment horizontal="left" vertical="center"/>
    </xf>
    <xf numFmtId="0" fontId="32" fillId="0" borderId="0" xfId="5" applyFont="1"/>
    <xf numFmtId="0" fontId="32" fillId="0" borderId="0" xfId="5" applyFont="1" applyAlignment="1">
      <alignment horizontal="center" vertic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left"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6" fillId="0" borderId="0" xfId="0" applyNumberFormat="1" applyFont="1"/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>
      <alignment horizontal="center"/>
    </xf>
    <xf numFmtId="0" fontId="12" fillId="0" borderId="0" xfId="0" applyFont="1"/>
    <xf numFmtId="0" fontId="2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24" fillId="0" borderId="0" xfId="2" applyFont="1" applyAlignment="1">
      <alignment horizontal="left"/>
    </xf>
    <xf numFmtId="0" fontId="25" fillId="0" borderId="0" xfId="2" applyFont="1" applyAlignment="1">
      <alignment horizontal="left"/>
    </xf>
    <xf numFmtId="167" fontId="11" fillId="0" borderId="4" xfId="2" applyNumberFormat="1" applyFont="1" applyBorder="1" applyAlignment="1">
      <alignment horizontal="center"/>
    </xf>
    <xf numFmtId="0" fontId="31" fillId="0" borderId="0" xfId="2" applyFont="1" applyAlignment="1">
      <alignment horizontal="left"/>
    </xf>
    <xf numFmtId="0" fontId="26" fillId="0" borderId="0" xfId="2" applyFont="1" applyAlignment="1">
      <alignment horizontal="left"/>
    </xf>
    <xf numFmtId="167" fontId="12" fillId="0" borderId="4" xfId="2" applyNumberFormat="1" applyFont="1" applyBorder="1" applyAlignment="1">
      <alignment horizontal="center"/>
    </xf>
    <xf numFmtId="167" fontId="10" fillId="0" borderId="4" xfId="2" applyNumberFormat="1" applyBorder="1" applyAlignment="1">
      <alignment horizontal="center"/>
    </xf>
    <xf numFmtId="0" fontId="15" fillId="0" borderId="4" xfId="2" applyFont="1" applyBorder="1" applyAlignment="1">
      <alignment horizontal="center"/>
    </xf>
    <xf numFmtId="167" fontId="12" fillId="0" borderId="12" xfId="2" applyNumberFormat="1" applyFont="1" applyBorder="1" applyAlignment="1">
      <alignment horizontal="center"/>
    </xf>
    <xf numFmtId="167" fontId="12" fillId="0" borderId="13" xfId="2" applyNumberFormat="1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4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37" fillId="0" borderId="12" xfId="2" applyFont="1" applyBorder="1" applyAlignment="1">
      <alignment horizontal="center"/>
    </xf>
    <xf numFmtId="0" fontId="37" fillId="0" borderId="14" xfId="2" applyFont="1" applyBorder="1" applyAlignment="1">
      <alignment horizontal="center"/>
    </xf>
    <xf numFmtId="0" fontId="37" fillId="0" borderId="13" xfId="2" applyFont="1" applyBorder="1" applyAlignment="1">
      <alignment horizontal="center"/>
    </xf>
    <xf numFmtId="0" fontId="12" fillId="0" borderId="4" xfId="2" applyFont="1" applyBorder="1" applyAlignment="1">
      <alignment horizontal="center"/>
    </xf>
    <xf numFmtId="0" fontId="11" fillId="0" borderId="6" xfId="2" applyFont="1" applyBorder="1" applyAlignment="1">
      <alignment horizontal="center"/>
    </xf>
    <xf numFmtId="0" fontId="11" fillId="0" borderId="7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1" fillId="0" borderId="3" xfId="2" applyFont="1" applyBorder="1" applyAlignment="1">
      <alignment horizontal="center"/>
    </xf>
    <xf numFmtId="0" fontId="12" fillId="0" borderId="0" xfId="2" applyFont="1"/>
    <xf numFmtId="0" fontId="27" fillId="0" borderId="0" xfId="2" applyFont="1" applyAlignment="1">
      <alignment horizontal="center" vertical="center"/>
    </xf>
    <xf numFmtId="0" fontId="11" fillId="0" borderId="2" xfId="2" applyFont="1" applyBorder="1" applyAlignment="1">
      <alignment horizontal="center"/>
    </xf>
    <xf numFmtId="0" fontId="11" fillId="0" borderId="0" xfId="2" applyFont="1" applyAlignment="1">
      <alignment horizontal="center"/>
    </xf>
    <xf numFmtId="167" fontId="12" fillId="0" borderId="8" xfId="2" applyNumberFormat="1" applyFont="1" applyBorder="1" applyAlignment="1">
      <alignment horizontal="center"/>
    </xf>
    <xf numFmtId="167" fontId="10" fillId="0" borderId="8" xfId="2" applyNumberFormat="1" applyBorder="1" applyAlignment="1">
      <alignment horizontal="center"/>
    </xf>
    <xf numFmtId="0" fontId="15" fillId="0" borderId="9" xfId="2" applyFont="1" applyBorder="1" applyAlignment="1">
      <alignment horizontal="center"/>
    </xf>
    <xf numFmtId="0" fontId="15" fillId="0" borderId="10" xfId="2" applyFont="1" applyBorder="1" applyAlignment="1">
      <alignment horizontal="center"/>
    </xf>
    <xf numFmtId="0" fontId="15" fillId="0" borderId="11" xfId="2" applyFont="1" applyBorder="1" applyAlignment="1">
      <alignment horizontal="center"/>
    </xf>
    <xf numFmtId="14" fontId="4" fillId="0" borderId="0" xfId="3" applyNumberFormat="1" applyFont="1" applyAlignment="1">
      <alignment horizontal="center" vertical="center"/>
    </xf>
  </cellXfs>
  <cellStyles count="7">
    <cellStyle name="Normal" xfId="0" builtinId="0"/>
    <cellStyle name="Normal 2" xfId="1" xr:uid="{00000000-0005-0000-0000-000002000000}"/>
    <cellStyle name="Normal 2 2" xfId="5" xr:uid="{9F4AB04C-7153-4BDD-B349-B9128BBFCB7E}"/>
    <cellStyle name="Normal 3" xfId="2" xr:uid="{68D7931B-0A3F-42CD-B61B-F9A9F1E42020}"/>
    <cellStyle name="Normal 3 2" xfId="3" xr:uid="{34E96931-14EB-4BD9-87DD-9A44D4A4A3C1}"/>
    <cellStyle name="Normal 4" xfId="4" xr:uid="{5985A210-0BEA-4EDC-AA4E-032FF998D4B7}"/>
    <cellStyle name="Normal 4 2" xfId="6" xr:uid="{3F20DC16-81E7-4705-A7AC-2869B2DD5152}"/>
  </cellStyles>
  <dxfs count="35">
    <dxf>
      <font>
        <color rgb="FFFFC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externalLink" Target="externalLinks/externalLink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24847</xdr:colOff>
      <xdr:row>2</xdr:row>
      <xdr:rowOff>66259</xdr:rowOff>
    </xdr:from>
    <xdr:to>
      <xdr:col>1</xdr:col>
      <xdr:colOff>0</xdr:colOff>
      <xdr:row>5</xdr:row>
      <xdr:rowOff>115054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D925E2-EB74-4ECA-9ED4-F6C9FC84D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7" y="466309"/>
          <a:ext cx="4356653" cy="515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24847</xdr:colOff>
      <xdr:row>2</xdr:row>
      <xdr:rowOff>66259</xdr:rowOff>
    </xdr:from>
    <xdr:to>
      <xdr:col>1</xdr:col>
      <xdr:colOff>0</xdr:colOff>
      <xdr:row>5</xdr:row>
      <xdr:rowOff>124579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ACAADB-22D2-4D60-8B46-AFE0CF5F0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7" y="466309"/>
          <a:ext cx="4356653" cy="5155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y%20Doc/My%20Doc/TBM940/N925MA%201357/N925MA%20Status%20Sheet.xls" TargetMode="External"/><Relationship Id="rId1" Type="http://schemas.openxmlformats.org/officeDocument/2006/relationships/externalLinkPath" Target="/My%20Doc/My%20Doc/TBM940/N925MA%201357/N925MA%20Status%20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in"/>
      <sheetName val="Time Items"/>
      <sheetName val="Bulletins"/>
    </sheetNames>
    <sheetDataSet>
      <sheetData sheetId="0" refreshError="1">
        <row r="6">
          <cell r="H6">
            <v>44903</v>
          </cell>
        </row>
      </sheetData>
      <sheetData sheetId="1" refreshError="1"/>
      <sheetData sheetId="2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13</v>
    <v>3</v>
  </rv>
  <rv s="1">
    <v>0</v>
    <v>5</v>
  </rv>
  <rv s="1">
    <v>1</v>
    <v>5</v>
  </rv>
  <rv s="1">
    <v>2</v>
    <v>5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0A45BD-BD06-416B-BA58-E1845876380F}" name="Table1" displayName="Table1" ref="A10:K90" totalsRowShown="0" headerRowDxfId="34" dataDxfId="33">
  <autoFilter ref="A10:K90" xr:uid="{070A45BD-BD06-416B-BA58-E1845876380F}"/>
  <sortState xmlns:xlrd2="http://schemas.microsoft.com/office/spreadsheetml/2017/richdata2" ref="A11:K90">
    <sortCondition ref="D10:D90"/>
  </sortState>
  <tableColumns count="11">
    <tableColumn id="1" xr3:uid="{DC1BCFA6-9FC0-446F-BAA4-C23211DBBFB6}" name="Column1" dataDxfId="32"/>
    <tableColumn id="2" xr3:uid="{C8041082-5BB7-4EFE-8016-435ECF528979}" name="Column2" dataDxfId="31"/>
    <tableColumn id="3" xr3:uid="{3FC1835B-ADC1-43F2-ABEB-4D822C9F1D28}" name="Column3" dataDxfId="30"/>
    <tableColumn id="5" xr3:uid="{FAB315CF-B258-4986-A538-B8E3018CF8FF}" name="Column5" dataDxfId="29"/>
    <tableColumn id="6" xr3:uid="{FB1D7F9D-6BD5-4207-ADEA-E5AF39E5EED3}" name="Column6" dataDxfId="28"/>
    <tableColumn id="7" xr3:uid="{F54D0320-33B5-4C72-A218-96782AFE664B}" name="Column7" dataDxfId="27"/>
    <tableColumn id="8" xr3:uid="{4EECDE9A-50E1-42FA-AE27-3D773AB306FC}" name="Column8" dataDxfId="26"/>
    <tableColumn id="9" xr3:uid="{053FE338-0771-4CE1-8F96-71298226D735}" name="Column9" dataDxfId="25"/>
    <tableColumn id="10" xr3:uid="{4653D3AE-A48E-4EF9-BFD3-D451BE846845}" name="Column10" dataDxfId="24"/>
    <tableColumn id="11" xr3:uid="{22C7FF55-8B70-46EE-8352-E8DC2BFF1944}" name="Column11" dataDxfId="23"/>
    <tableColumn id="12" xr3:uid="{664F0419-AB9F-465A-9DC6-1D691FC37A5E}" name="Column12" dataDxfId="22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803DC31-A117-4026-B28C-4BBC699A23A2}" name="Table54" displayName="Table54" ref="A1:R350" totalsRowShown="0" headerRowDxfId="21" dataDxfId="20">
  <autoFilter ref="A1:R350" xr:uid="{6C8D31C4-F0AB-4F28-9268-F509779A451B}"/>
  <sortState xmlns:xlrd2="http://schemas.microsoft.com/office/spreadsheetml/2017/richdata2" ref="A2:R350">
    <sortCondition descending="1" ref="B1:B350"/>
  </sortState>
  <tableColumns count="18">
    <tableColumn id="19" xr3:uid="{1557DC21-9885-4152-97D2-90EA81B3EB58}" name="Column3" dataDxfId="19"/>
    <tableColumn id="1" xr3:uid="{B7B857E4-27D0-4436-8F56-5C46ABD2193F}" name="Bulletin" dataDxfId="18"/>
    <tableColumn id="2" xr3:uid="{2C7DBB49-FB80-4E31-ABD6-9B4C482C9497}" name="ATA" dataDxfId="17"/>
    <tableColumn id="3" xr3:uid="{9E3F8AB0-EA50-4AA1-B44A-397A6C215C54}" name="TBM 940 N970TB DOM 9/16/2021" dataDxfId="16"/>
    <tableColumn id="4" xr3:uid="{FCE6C8E1-D7EE-42F0-8708-B71EF0A6A64C}" name="Column1" dataDxfId="15"/>
    <tableColumn id="5" xr3:uid="{2C9FC660-875A-41A4-AB1D-DD682DEB4097}" name="EASA AD" dataDxfId="14"/>
    <tableColumn id="6" xr3:uid="{2EBF355F-838A-4298-9F0E-8B6F0B98603B}" name="FAA AD" dataDxfId="13"/>
    <tableColumn id="7" xr3:uid="{5D16CE32-0D20-481B-9645-3D374544080E}" name="Category" dataDxfId="12"/>
    <tableColumn id="8" xr3:uid="{23A727C1-7290-4733-9288-94BA99972231}" name="Date" dataDxfId="11"/>
    <tableColumn id="9" xr3:uid="{1F81225D-F47D-42DE-97E7-301265B835CC}" name="Column2" dataDxfId="10"/>
    <tableColumn id="10" xr3:uid="{BF1EBEFC-896D-493D-8676-44F2F77D96FA}" name="1389" dataDxfId="9"/>
    <tableColumn id="11" xr3:uid="{E6B7C5C4-2C41-46FF-B555-B37C09CD71A4}" name="Complied " dataDxfId="8"/>
    <tableColumn id="15" xr3:uid="{B4D17490-DFC0-4792-BC92-0A7768764112}" name="Notes" dataDxfId="7"/>
    <tableColumn id="16" xr3:uid="{FF3C0B03-EA03-4799-87FA-514A9DCA7C75}" name="Modification No." dataDxfId="6"/>
    <tableColumn id="12" xr3:uid="{7D173D19-A477-44A9-A3F0-BC8943425B16}" name="Comply with " dataDxfId="5">
      <calculatedColumnFormula>"Comply with "&amp;B2&amp;" "&amp;D2</calculatedColumnFormula>
    </tableColumn>
    <tableColumn id="17" xr3:uid="{131734DB-9858-415C-B969-1FFEAC6078DD}" name="Warranty" dataDxfId="4"/>
    <tableColumn id="13" xr3:uid="{308032BA-572C-4C31-AE5E-BABAB2E96684}" name="Parts" dataDxfId="3"/>
    <tableColumn id="14" xr3:uid="{1B8B76A6-D364-42B3-931C-328E70E7DF68}" name="Labor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drs.faa.gov/browse/excelExternalWindow/FR-ADFRAWD-2026-00162-0000000000.0001?modalOpened=true" TargetMode="External"/><Relationship Id="rId1" Type="http://schemas.openxmlformats.org/officeDocument/2006/relationships/hyperlink" Target="https://ad.easa.europa.eu/ad/2019-0070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I12" sqref="I12"/>
    </sheetView>
  </sheetViews>
  <sheetFormatPr defaultRowHeight="12.75"/>
  <cols>
    <col min="3" max="3" width="10.140625" bestFit="1" customWidth="1"/>
    <col min="5" max="5" width="11.140625" customWidth="1"/>
    <col min="6" max="6" width="10.140625" customWidth="1"/>
    <col min="7" max="8" width="10.140625" bestFit="1" customWidth="1"/>
  </cols>
  <sheetData>
    <row r="1" spans="1:11" ht="24" thickBot="1">
      <c r="A1" s="135" t="str">
        <f>D4 &amp; "  TIME ITEM STATUS"</f>
        <v>N970TB  TIME ITEM STATUS</v>
      </c>
      <c r="B1" s="136"/>
      <c r="C1" s="136"/>
      <c r="D1" s="136"/>
      <c r="E1" s="136"/>
      <c r="F1" s="136"/>
      <c r="G1" s="136"/>
      <c r="H1" s="136"/>
      <c r="I1" s="136"/>
      <c r="J1" s="137"/>
    </row>
    <row r="3" spans="1:11" ht="15.75">
      <c r="A3" s="138" t="s">
        <v>83</v>
      </c>
      <c r="B3" s="138"/>
      <c r="C3" s="40" t="s">
        <v>84</v>
      </c>
      <c r="D3" s="138" t="s">
        <v>85</v>
      </c>
      <c r="E3" s="138"/>
      <c r="F3" s="138" t="s">
        <v>86</v>
      </c>
      <c r="G3" s="138"/>
      <c r="H3" s="138" t="s">
        <v>57</v>
      </c>
      <c r="I3" s="138"/>
      <c r="J3" s="138"/>
    </row>
    <row r="4" spans="1:11" ht="15.75">
      <c r="A4" s="138" t="s">
        <v>87</v>
      </c>
      <c r="B4" s="138"/>
      <c r="C4" s="40">
        <v>940</v>
      </c>
      <c r="D4" s="138" t="s">
        <v>1386</v>
      </c>
      <c r="E4" s="138"/>
      <c r="F4" s="138">
        <v>1389</v>
      </c>
      <c r="G4" s="138"/>
      <c r="H4" s="139">
        <v>44455</v>
      </c>
      <c r="I4" s="139"/>
      <c r="J4" s="6"/>
    </row>
    <row r="5" spans="1:11" ht="15.75">
      <c r="A5" s="6"/>
      <c r="B5" s="6"/>
      <c r="C5" s="6"/>
      <c r="D5" s="6"/>
      <c r="E5" s="6"/>
      <c r="F5" s="6"/>
      <c r="G5" s="6"/>
      <c r="H5" s="6"/>
      <c r="I5" s="41"/>
      <c r="J5" s="6"/>
    </row>
    <row r="6" spans="1:11" ht="15.75">
      <c r="A6" s="138" t="s">
        <v>88</v>
      </c>
      <c r="B6" s="138"/>
      <c r="C6" s="138" t="s">
        <v>76</v>
      </c>
      <c r="D6" s="138"/>
      <c r="E6" s="40"/>
      <c r="F6" s="138" t="s">
        <v>1387</v>
      </c>
      <c r="G6" s="138"/>
      <c r="H6" s="41"/>
      <c r="I6" s="41"/>
      <c r="J6" s="6"/>
    </row>
    <row r="7" spans="1:11" ht="15.75">
      <c r="A7" s="138" t="s">
        <v>89</v>
      </c>
      <c r="B7" s="138"/>
      <c r="C7" s="138" t="s">
        <v>73</v>
      </c>
      <c r="D7" s="138"/>
      <c r="E7" s="40"/>
      <c r="F7" s="138" t="s">
        <v>1388</v>
      </c>
      <c r="G7" s="138"/>
      <c r="H7" s="41"/>
      <c r="I7" s="41"/>
      <c r="J7" s="6"/>
    </row>
    <row r="9" spans="1:11">
      <c r="A9" s="4" t="s">
        <v>12</v>
      </c>
      <c r="C9" s="5">
        <f>C11+0</f>
        <v>1241.2</v>
      </c>
      <c r="D9" s="4" t="s">
        <v>13</v>
      </c>
      <c r="E9" s="6">
        <f>I9</f>
        <v>863</v>
      </c>
      <c r="F9" s="4" t="s">
        <v>11</v>
      </c>
      <c r="G9" s="71">
        <v>46295</v>
      </c>
      <c r="H9" s="8" t="s">
        <v>22</v>
      </c>
      <c r="I9" s="134">
        <v>863</v>
      </c>
      <c r="J9" s="37"/>
      <c r="K9" s="38"/>
    </row>
    <row r="11" spans="1:11">
      <c r="A11" s="4" t="s">
        <v>50</v>
      </c>
      <c r="C11" s="133">
        <v>1241.2</v>
      </c>
      <c r="D11" s="9" t="s">
        <v>80</v>
      </c>
      <c r="E11" s="34">
        <f>(MAX(G13:G16)-MIN(G13:G16))/3</f>
        <v>182.73333333333335</v>
      </c>
      <c r="F11" s="4" t="s">
        <v>81</v>
      </c>
      <c r="G11" s="35">
        <f>C9-LARGE(G13:G16,1)</f>
        <v>0</v>
      </c>
      <c r="H11" s="4" t="s">
        <v>82</v>
      </c>
      <c r="I11" s="7">
        <v>46282</v>
      </c>
      <c r="J11" s="37"/>
      <c r="K11" s="39"/>
    </row>
    <row r="13" spans="1:11">
      <c r="A13" s="4" t="s">
        <v>51</v>
      </c>
      <c r="C13" s="6" t="s">
        <v>23</v>
      </c>
      <c r="D13" s="9" t="s">
        <v>14</v>
      </c>
      <c r="E13" s="18">
        <v>45176</v>
      </c>
      <c r="F13" s="4" t="s">
        <v>0</v>
      </c>
      <c r="G13" s="5">
        <v>693</v>
      </c>
      <c r="H13" s="8" t="s">
        <v>22</v>
      </c>
      <c r="I13">
        <v>544</v>
      </c>
      <c r="J13" s="33">
        <f>I13/G13</f>
        <v>0.78499278499278502</v>
      </c>
    </row>
    <row r="14" spans="1:11">
      <c r="A14" s="4"/>
      <c r="C14" s="11" t="s">
        <v>127</v>
      </c>
      <c r="D14" s="9" t="s">
        <v>14</v>
      </c>
      <c r="E14" s="63">
        <v>46290</v>
      </c>
      <c r="F14" s="4" t="s">
        <v>0</v>
      </c>
      <c r="G14" s="5">
        <v>1241.2</v>
      </c>
      <c r="H14" s="8" t="s">
        <v>22</v>
      </c>
      <c r="I14">
        <v>863</v>
      </c>
      <c r="J14" s="33">
        <f>I14/G14</f>
        <v>0.69529487592652273</v>
      </c>
    </row>
    <row r="15" spans="1:11">
      <c r="A15" s="4"/>
      <c r="C15" s="11" t="s">
        <v>23</v>
      </c>
      <c r="D15" s="9" t="s">
        <v>14</v>
      </c>
      <c r="E15" s="63">
        <v>45912</v>
      </c>
      <c r="F15" s="4" t="s">
        <v>0</v>
      </c>
      <c r="G15" s="5">
        <v>1097.0999999999999</v>
      </c>
      <c r="H15" s="8" t="s">
        <v>22</v>
      </c>
      <c r="I15">
        <v>797</v>
      </c>
      <c r="J15" s="33">
        <f>I15/G15</f>
        <v>0.72646066903655093</v>
      </c>
    </row>
    <row r="16" spans="1:11">
      <c r="C16" s="11" t="s">
        <v>52</v>
      </c>
      <c r="D16" s="9" t="s">
        <v>14</v>
      </c>
      <c r="E16" s="63">
        <v>45552</v>
      </c>
      <c r="F16" s="4" t="s">
        <v>0</v>
      </c>
      <c r="G16" s="5">
        <v>910.2</v>
      </c>
      <c r="H16" s="8" t="s">
        <v>22</v>
      </c>
      <c r="I16">
        <v>713</v>
      </c>
      <c r="J16" s="33">
        <f>I16/G16</f>
        <v>0.78334431992968578</v>
      </c>
    </row>
    <row r="17" spans="1:10">
      <c r="C17" s="11"/>
      <c r="D17" s="9"/>
      <c r="E17" s="10"/>
      <c r="F17" s="4"/>
      <c r="G17" s="5"/>
    </row>
    <row r="18" spans="1:10">
      <c r="A18" s="69" t="s">
        <v>79</v>
      </c>
      <c r="B18" s="62"/>
      <c r="C18" s="11" t="s">
        <v>127</v>
      </c>
      <c r="D18" s="9" t="s">
        <v>14</v>
      </c>
      <c r="E18" s="63">
        <v>46290</v>
      </c>
      <c r="F18" s="4" t="s">
        <v>0</v>
      </c>
      <c r="G18" s="5">
        <v>1241.2</v>
      </c>
      <c r="H18" s="8" t="s">
        <v>22</v>
      </c>
      <c r="I18">
        <v>863</v>
      </c>
      <c r="J18" s="33">
        <f>I18/G18</f>
        <v>0.69529487592652273</v>
      </c>
    </row>
    <row r="19" spans="1:10">
      <c r="A19" s="4" t="s">
        <v>1</v>
      </c>
      <c r="C19" s="19" t="s">
        <v>1576</v>
      </c>
      <c r="D19" s="4" t="s">
        <v>2</v>
      </c>
      <c r="E19" s="5">
        <f>G18+200</f>
        <v>1441.2</v>
      </c>
      <c r="F19" s="4" t="s">
        <v>3</v>
      </c>
      <c r="H19" s="5">
        <f>(G18+200)-C9</f>
        <v>200</v>
      </c>
    </row>
    <row r="20" spans="1:10">
      <c r="A20" s="4" t="s">
        <v>1</v>
      </c>
      <c r="C20" s="19" t="s">
        <v>23</v>
      </c>
      <c r="D20" s="4" t="s">
        <v>2</v>
      </c>
      <c r="E20" s="18">
        <f>E18+365</f>
        <v>46655</v>
      </c>
      <c r="F20" s="141" t="s">
        <v>3</v>
      </c>
      <c r="G20" s="142"/>
      <c r="H20" s="6">
        <f>E20-G9</f>
        <v>360</v>
      </c>
    </row>
    <row r="21" spans="1:10" ht="13.5" thickBot="1"/>
    <row r="22" spans="1:10" ht="16.5" customHeight="1" thickBot="1">
      <c r="A22" s="149" t="str">
        <f>"Engine Details " &amp;F6</f>
        <v>Engine Details RV0738</v>
      </c>
      <c r="B22" s="150"/>
      <c r="C22" s="150"/>
      <c r="D22" s="150"/>
      <c r="E22" s="150"/>
      <c r="F22" s="150"/>
      <c r="G22" s="150"/>
      <c r="H22" s="150"/>
      <c r="I22" s="150"/>
      <c r="J22" s="151"/>
    </row>
    <row r="23" spans="1:10">
      <c r="A23" s="12" t="s">
        <v>7</v>
      </c>
      <c r="C23" s="32">
        <f>C9</f>
        <v>1241.2</v>
      </c>
      <c r="D23" t="s">
        <v>8</v>
      </c>
      <c r="F23" s="13">
        <f>I9</f>
        <v>863</v>
      </c>
      <c r="G23" t="s">
        <v>61</v>
      </c>
      <c r="H23">
        <v>560</v>
      </c>
    </row>
    <row r="24" spans="1:10">
      <c r="A24" s="143" t="s">
        <v>55</v>
      </c>
      <c r="B24" s="142"/>
      <c r="C24" s="24"/>
      <c r="D24" s="144" t="s">
        <v>54</v>
      </c>
      <c r="E24" s="145"/>
      <c r="F24" s="32"/>
      <c r="G24" s="144" t="s">
        <v>53</v>
      </c>
      <c r="H24" s="145"/>
      <c r="I24" s="25"/>
    </row>
    <row r="25" spans="1:10">
      <c r="A25" s="143" t="s">
        <v>56</v>
      </c>
      <c r="B25" s="142"/>
      <c r="C25" s="20"/>
      <c r="D25" s="144" t="s">
        <v>54</v>
      </c>
      <c r="E25" s="145"/>
      <c r="F25" s="21"/>
      <c r="G25" s="144" t="s">
        <v>53</v>
      </c>
      <c r="H25" s="145"/>
      <c r="I25" s="21">
        <v>0</v>
      </c>
    </row>
    <row r="26" spans="1:10">
      <c r="A26" t="s">
        <v>4</v>
      </c>
      <c r="B26" s="15" t="s">
        <v>49</v>
      </c>
      <c r="C26" t="s">
        <v>6</v>
      </c>
      <c r="D26" s="25" t="s">
        <v>49</v>
      </c>
      <c r="E26" s="36" t="s">
        <v>104</v>
      </c>
      <c r="F26" s="15">
        <f>1750-C9</f>
        <v>508.79999999999995</v>
      </c>
    </row>
    <row r="27" spans="1:10">
      <c r="A27" t="s">
        <v>5</v>
      </c>
      <c r="B27" s="15" t="s">
        <v>49</v>
      </c>
      <c r="C27" t="s">
        <v>9</v>
      </c>
      <c r="D27" s="15" t="s">
        <v>49</v>
      </c>
      <c r="E27" t="s">
        <v>10</v>
      </c>
      <c r="F27" s="15">
        <f>3500-C23</f>
        <v>2258.8000000000002</v>
      </c>
    </row>
    <row r="28" spans="1:10" ht="13.5" thickBot="1"/>
    <row r="29" spans="1:10" ht="16.5" thickBot="1">
      <c r="A29" s="146" t="str">
        <f>"Propeller Details "&amp; F7</f>
        <v>Propeller Details RJ597</v>
      </c>
      <c r="B29" s="147"/>
      <c r="C29" s="147"/>
      <c r="D29" s="147"/>
      <c r="E29" s="147"/>
      <c r="F29" s="147"/>
      <c r="G29" s="147"/>
      <c r="H29" s="147"/>
      <c r="I29" s="147"/>
      <c r="J29" s="148"/>
    </row>
    <row r="30" spans="1:10" ht="15.75">
      <c r="A30" s="12" t="s">
        <v>7</v>
      </c>
      <c r="C30" s="32">
        <f>C9</f>
        <v>1241.2</v>
      </c>
      <c r="D30" s="17" t="s">
        <v>57</v>
      </c>
      <c r="F30" s="23"/>
      <c r="J30" s="16"/>
    </row>
    <row r="31" spans="1:10" ht="15.75">
      <c r="A31" s="143" t="s">
        <v>1390</v>
      </c>
      <c r="B31" s="142"/>
      <c r="C31" s="20">
        <v>44455</v>
      </c>
      <c r="D31" s="144" t="s">
        <v>58</v>
      </c>
      <c r="E31" s="145"/>
      <c r="F31" s="14">
        <f>C31+2190</f>
        <v>46645</v>
      </c>
      <c r="G31" s="144" t="s">
        <v>59</v>
      </c>
      <c r="H31" s="145"/>
      <c r="I31">
        <f>F31-G9</f>
        <v>350</v>
      </c>
      <c r="J31" s="16"/>
    </row>
    <row r="32" spans="1:10" ht="15.75">
      <c r="A32" s="143"/>
      <c r="B32" s="142"/>
      <c r="C32" s="22"/>
      <c r="D32" s="144" t="s">
        <v>58</v>
      </c>
      <c r="E32" s="145"/>
      <c r="F32" s="15">
        <f>C32+4000</f>
        <v>4000</v>
      </c>
      <c r="G32" s="144" t="s">
        <v>60</v>
      </c>
      <c r="H32" s="145"/>
      <c r="I32" s="15">
        <f>F32-C9</f>
        <v>2758.8</v>
      </c>
      <c r="J32" s="16"/>
    </row>
    <row r="33" spans="1:10" ht="15.75">
      <c r="A33" t="s">
        <v>77</v>
      </c>
      <c r="B33" s="15"/>
      <c r="C33" s="15">
        <f>C30-C32</f>
        <v>1241.2</v>
      </c>
      <c r="D33" s="6"/>
      <c r="E33" s="13"/>
      <c r="F33" s="13"/>
      <c r="J33" s="16"/>
    </row>
    <row r="34" spans="1:10" ht="15.75">
      <c r="B34" s="15"/>
      <c r="D34" s="6"/>
      <c r="E34" s="140"/>
      <c r="F34" s="140"/>
      <c r="J34" s="16"/>
    </row>
    <row r="35" spans="1:10" ht="15.7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.75">
      <c r="A36" s="16"/>
      <c r="B36" s="16"/>
      <c r="C36" s="16"/>
      <c r="D36" s="16"/>
      <c r="E36" s="16"/>
      <c r="F36" s="16"/>
      <c r="G36" s="16"/>
      <c r="H36" s="16"/>
      <c r="I36" s="16"/>
      <c r="J36" s="16"/>
    </row>
  </sheetData>
  <mergeCells count="31">
    <mergeCell ref="E34:F34"/>
    <mergeCell ref="F20:G20"/>
    <mergeCell ref="A24:B24"/>
    <mergeCell ref="D24:E24"/>
    <mergeCell ref="G24:H24"/>
    <mergeCell ref="A25:B25"/>
    <mergeCell ref="D25:E25"/>
    <mergeCell ref="G25:H25"/>
    <mergeCell ref="A31:B31"/>
    <mergeCell ref="A32:B32"/>
    <mergeCell ref="D32:E32"/>
    <mergeCell ref="G32:H32"/>
    <mergeCell ref="D31:E31"/>
    <mergeCell ref="G31:H31"/>
    <mergeCell ref="A29:J29"/>
    <mergeCell ref="A22:J22"/>
    <mergeCell ref="A1:J1"/>
    <mergeCell ref="A6:B6"/>
    <mergeCell ref="C6:D6"/>
    <mergeCell ref="F6:G6"/>
    <mergeCell ref="A7:B7"/>
    <mergeCell ref="C7:D7"/>
    <mergeCell ref="F7:G7"/>
    <mergeCell ref="A3:B3"/>
    <mergeCell ref="D3:E3"/>
    <mergeCell ref="F3:G3"/>
    <mergeCell ref="H3:J3"/>
    <mergeCell ref="A4:B4"/>
    <mergeCell ref="D4:E4"/>
    <mergeCell ref="F4:G4"/>
    <mergeCell ref="H4:I4"/>
  </mergeCells>
  <phoneticPr fontId="0" type="noConversion"/>
  <pageMargins left="0.25" right="0.2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F601-E29F-419D-9836-03421EEB0462}">
  <dimension ref="A1:T95"/>
  <sheetViews>
    <sheetView zoomScale="115" zoomScaleNormal="115" zoomScaleSheetLayoutView="55" workbookViewId="0">
      <pane xSplit="10" ySplit="10" topLeftCell="K17" activePane="bottomRight" state="frozen"/>
      <selection pane="topRight" activeCell="K1" sqref="K1"/>
      <selection pane="bottomLeft" activeCell="A11" sqref="A11"/>
      <selection pane="bottomRight" activeCell="K8" sqref="K8"/>
    </sheetView>
  </sheetViews>
  <sheetFormatPr defaultRowHeight="12"/>
  <cols>
    <col min="1" max="1" width="65.7109375" style="27" customWidth="1"/>
    <col min="2" max="2" width="8.7109375" style="27" customWidth="1"/>
    <col min="3" max="3" width="4.7109375" style="45" customWidth="1"/>
    <col min="4" max="4" width="6.7109375" style="29" customWidth="1"/>
    <col min="5" max="5" width="3.7109375" style="27" customWidth="1"/>
    <col min="6" max="6" width="8.7109375" style="27" customWidth="1"/>
    <col min="7" max="7" width="3.7109375" style="27" customWidth="1"/>
    <col min="8" max="8" width="10.7109375" style="27" customWidth="1"/>
    <col min="9" max="9" width="3.7109375" style="27" customWidth="1"/>
    <col min="10" max="10" width="9.5703125" style="27" customWidth="1"/>
    <col min="11" max="11" width="10.28515625" style="27" customWidth="1"/>
    <col min="12" max="17" width="9.140625" style="27"/>
    <col min="18" max="18" width="0.42578125" style="27" customWidth="1"/>
    <col min="19" max="16384" width="9.140625" style="27"/>
  </cols>
  <sheetData>
    <row r="1" spans="1:20" ht="23.25" customHeight="1">
      <c r="A1" s="153"/>
      <c r="B1" s="154" t="str">
        <f>Main!D4 &amp; " 2026 " &amp; Main!C20</f>
        <v>N970TB 2026 A+</v>
      </c>
      <c r="C1" s="154"/>
      <c r="D1" s="154"/>
      <c r="E1" s="154"/>
      <c r="F1" s="154"/>
      <c r="G1" s="154"/>
      <c r="H1" s="154"/>
      <c r="I1" s="154"/>
      <c r="J1" s="154"/>
      <c r="K1" s="154"/>
    </row>
    <row r="2" spans="1:20" ht="23.25" customHeigh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20" ht="12" customHeight="1">
      <c r="A3" s="142"/>
      <c r="B3" s="152" t="s">
        <v>84</v>
      </c>
      <c r="C3" s="152"/>
      <c r="D3" s="152" t="s">
        <v>65</v>
      </c>
      <c r="E3" s="152"/>
      <c r="F3" s="42" t="s">
        <v>101</v>
      </c>
      <c r="G3" s="31"/>
      <c r="H3" s="42" t="s">
        <v>102</v>
      </c>
      <c r="I3" s="31"/>
      <c r="J3" s="42" t="s">
        <v>103</v>
      </c>
      <c r="K3" s="42" t="s">
        <v>150</v>
      </c>
    </row>
    <row r="4" spans="1:20" ht="12" customHeight="1">
      <c r="A4" s="142"/>
      <c r="B4" s="152">
        <f>Main!C4</f>
        <v>940</v>
      </c>
      <c r="C4" s="152"/>
      <c r="D4" s="152">
        <f>Main!F4</f>
        <v>1389</v>
      </c>
      <c r="E4" s="152"/>
      <c r="F4" s="43">
        <f>Main!C9</f>
        <v>1241.2</v>
      </c>
      <c r="G4" s="31"/>
      <c r="H4" s="43">
        <f>Main!C11</f>
        <v>1241.2</v>
      </c>
      <c r="I4" s="31"/>
      <c r="J4" s="42">
        <f>Main!I9</f>
        <v>863</v>
      </c>
      <c r="K4" s="44">
        <f>Main!G9</f>
        <v>46295</v>
      </c>
    </row>
    <row r="5" spans="1:20" ht="12.75">
      <c r="A5"/>
      <c r="B5" s="31"/>
      <c r="D5" s="46"/>
      <c r="E5" s="31"/>
      <c r="F5" s="31"/>
      <c r="G5" s="31"/>
      <c r="H5" s="42" t="s">
        <v>10</v>
      </c>
      <c r="I5" s="31"/>
      <c r="J5" s="42" t="s">
        <v>104</v>
      </c>
      <c r="K5" s="31"/>
    </row>
    <row r="6" spans="1:20" ht="12.75">
      <c r="A6"/>
      <c r="B6" s="152" t="str">
        <f>Main!C6</f>
        <v>PT6A-66D</v>
      </c>
      <c r="C6" s="152"/>
      <c r="D6" s="152" t="str">
        <f>Main!F6</f>
        <v>RV0738</v>
      </c>
      <c r="E6" s="152"/>
      <c r="F6" s="43">
        <f>Main!C23</f>
        <v>1241.2</v>
      </c>
      <c r="G6" s="45"/>
      <c r="H6" s="43">
        <f>Main!F27</f>
        <v>2258.8000000000002</v>
      </c>
      <c r="I6" s="45"/>
      <c r="J6" s="43">
        <f>Main!F26</f>
        <v>508.79999999999995</v>
      </c>
      <c r="K6" s="47" t="s">
        <v>82</v>
      </c>
    </row>
    <row r="7" spans="1:20" ht="12.75">
      <c r="A7"/>
      <c r="B7" s="152" t="str">
        <f>Main!C7</f>
        <v>HC-E5N-3C</v>
      </c>
      <c r="C7" s="152"/>
      <c r="D7" s="152" t="str">
        <f>Main!F7</f>
        <v>RJ597</v>
      </c>
      <c r="E7" s="152"/>
      <c r="F7" s="43">
        <f>Main!C30</f>
        <v>1241.2</v>
      </c>
      <c r="G7" s="45"/>
      <c r="H7" s="44">
        <f>Main!F31</f>
        <v>46645</v>
      </c>
      <c r="I7" s="48"/>
      <c r="J7" s="31"/>
      <c r="K7" s="44">
        <f>Main!I11</f>
        <v>46282</v>
      </c>
    </row>
    <row r="8" spans="1:20">
      <c r="A8" s="26"/>
      <c r="B8" s="26"/>
      <c r="C8" s="49"/>
      <c r="D8" s="50"/>
      <c r="E8" s="51"/>
      <c r="F8" s="51"/>
      <c r="G8" s="51"/>
      <c r="H8" s="51"/>
      <c r="I8" s="51"/>
      <c r="J8" s="51"/>
      <c r="K8" s="26"/>
    </row>
    <row r="9" spans="1:20">
      <c r="A9" s="26" t="s">
        <v>15</v>
      </c>
      <c r="B9" s="26" t="s">
        <v>118</v>
      </c>
      <c r="C9" s="49" t="s">
        <v>119</v>
      </c>
      <c r="D9" s="156" t="s">
        <v>16</v>
      </c>
      <c r="E9" s="156"/>
      <c r="F9" s="155" t="s">
        <v>21</v>
      </c>
      <c r="G9" s="155"/>
      <c r="H9" s="155" t="s">
        <v>17</v>
      </c>
      <c r="I9" s="155"/>
      <c r="J9" s="155" t="s">
        <v>18</v>
      </c>
      <c r="K9" s="155"/>
    </row>
    <row r="10" spans="1:20" hidden="1">
      <c r="A10" s="28" t="s">
        <v>90</v>
      </c>
      <c r="B10" s="31" t="s">
        <v>91</v>
      </c>
      <c r="C10" s="45" t="s">
        <v>92</v>
      </c>
      <c r="D10" s="46" t="s">
        <v>93</v>
      </c>
      <c r="E10" s="31" t="s">
        <v>94</v>
      </c>
      <c r="F10" s="31" t="s">
        <v>95</v>
      </c>
      <c r="G10" s="31" t="s">
        <v>96</v>
      </c>
      <c r="H10" s="31" t="s">
        <v>97</v>
      </c>
      <c r="I10" s="31" t="s">
        <v>98</v>
      </c>
      <c r="J10" s="31" t="s">
        <v>99</v>
      </c>
      <c r="K10" s="31" t="s">
        <v>100</v>
      </c>
      <c r="M10" s="26"/>
      <c r="P10" s="26"/>
      <c r="Q10" s="26"/>
      <c r="S10" s="155"/>
      <c r="T10" s="155"/>
    </row>
    <row r="11" spans="1:20">
      <c r="A11" s="2" t="str">
        <f>"Comply with " &amp; Main!C20 &amp; " inspection."</f>
        <v>Comply with A+ inspection.</v>
      </c>
      <c r="B11" s="52"/>
      <c r="C11" s="54" cm="1">
        <f t="array" ref="C11">_xlfn.IFS(Main!$C$20="A+",59,Main!$C$20="B+",71,Main!$C$20="C+",101)</f>
        <v>59</v>
      </c>
      <c r="D11" s="54">
        <v>0.6</v>
      </c>
      <c r="E11" s="2" t="s">
        <v>47</v>
      </c>
      <c r="F11" s="55">
        <f>Main!$E$18</f>
        <v>46290</v>
      </c>
      <c r="G11" s="1"/>
      <c r="H11" s="3">
        <f t="shared" ref="H11:H18" si="0">F11+365</f>
        <v>46655</v>
      </c>
      <c r="I11" s="3"/>
      <c r="J11" s="56">
        <f>H11-Main!$G$9</f>
        <v>360</v>
      </c>
      <c r="K11" s="2" t="s">
        <v>19</v>
      </c>
      <c r="M11" s="26"/>
      <c r="P11" s="26"/>
      <c r="Q11" s="26"/>
      <c r="S11" s="26"/>
      <c r="T11" s="26"/>
    </row>
    <row r="12" spans="1:20">
      <c r="A12" s="2" t="s">
        <v>74</v>
      </c>
      <c r="B12" s="1"/>
      <c r="C12" s="52">
        <v>1.5</v>
      </c>
      <c r="D12" s="54">
        <v>0.62</v>
      </c>
      <c r="E12" s="2" t="s">
        <v>47</v>
      </c>
      <c r="F12" s="55">
        <f>Main!$E$18</f>
        <v>46290</v>
      </c>
      <c r="G12" s="1"/>
      <c r="H12" s="3">
        <f t="shared" si="0"/>
        <v>46655</v>
      </c>
      <c r="I12" s="3"/>
      <c r="J12" s="56">
        <f>H12-Main!$G$9</f>
        <v>360</v>
      </c>
      <c r="K12" s="2" t="s">
        <v>19</v>
      </c>
      <c r="M12" s="26"/>
      <c r="P12" s="26"/>
      <c r="Q12" s="26"/>
      <c r="S12" s="26"/>
      <c r="T12" s="26"/>
    </row>
    <row r="13" spans="1:20">
      <c r="A13" s="2" t="s">
        <v>78</v>
      </c>
      <c r="B13" s="1"/>
      <c r="C13" s="53">
        <v>1.5</v>
      </c>
      <c r="D13" s="54">
        <v>0.63</v>
      </c>
      <c r="E13" s="2" t="s">
        <v>47</v>
      </c>
      <c r="F13" s="55">
        <f>Main!$E$18</f>
        <v>46290</v>
      </c>
      <c r="G13" s="1"/>
      <c r="H13" s="3">
        <f t="shared" si="0"/>
        <v>46655</v>
      </c>
      <c r="I13" s="3"/>
      <c r="J13" s="56">
        <f>H13-Main!$G$9</f>
        <v>360</v>
      </c>
      <c r="K13" s="2" t="s">
        <v>19</v>
      </c>
      <c r="M13" s="26"/>
      <c r="P13" s="26"/>
      <c r="Q13" s="26"/>
      <c r="S13" s="26"/>
      <c r="T13" s="26"/>
    </row>
    <row r="14" spans="1:20">
      <c r="A14" s="1" t="s">
        <v>67</v>
      </c>
      <c r="B14" s="1"/>
      <c r="C14" s="52">
        <v>0.5</v>
      </c>
      <c r="D14" s="54">
        <v>1</v>
      </c>
      <c r="E14" s="2" t="s">
        <v>47</v>
      </c>
      <c r="F14" s="55">
        <f>Main!$E$18</f>
        <v>46290</v>
      </c>
      <c r="G14" s="1"/>
      <c r="H14" s="3">
        <f t="shared" si="0"/>
        <v>46655</v>
      </c>
      <c r="I14" s="3"/>
      <c r="J14" s="56">
        <f>H14-Main!$G$9</f>
        <v>360</v>
      </c>
      <c r="K14" s="2" t="s">
        <v>19</v>
      </c>
    </row>
    <row r="15" spans="1:20">
      <c r="A15" s="30" t="s">
        <v>66</v>
      </c>
      <c r="B15" s="52"/>
      <c r="C15" s="57">
        <v>0.5</v>
      </c>
      <c r="D15" s="54">
        <v>1</v>
      </c>
      <c r="E15" s="2" t="s">
        <v>47</v>
      </c>
      <c r="F15" s="55">
        <f>Main!$E$18</f>
        <v>46290</v>
      </c>
      <c r="G15" s="1"/>
      <c r="H15" s="3">
        <f t="shared" si="0"/>
        <v>46655</v>
      </c>
      <c r="I15" s="3"/>
      <c r="J15" s="56">
        <f>H15-Main!$G$9</f>
        <v>360</v>
      </c>
      <c r="K15" s="2" t="s">
        <v>19</v>
      </c>
      <c r="M15" s="26"/>
      <c r="P15" s="26"/>
      <c r="Q15" s="26"/>
      <c r="S15" s="26"/>
      <c r="T15" s="26"/>
    </row>
    <row r="16" spans="1:20">
      <c r="A16" s="1" t="s">
        <v>39</v>
      </c>
      <c r="B16" s="1"/>
      <c r="C16" s="53">
        <v>0.5</v>
      </c>
      <c r="D16" s="54">
        <v>1</v>
      </c>
      <c r="E16" s="2" t="s">
        <v>47</v>
      </c>
      <c r="F16" s="55">
        <f>Main!$E$18</f>
        <v>46290</v>
      </c>
      <c r="G16" s="1"/>
      <c r="H16" s="3">
        <f t="shared" si="0"/>
        <v>46655</v>
      </c>
      <c r="I16" s="3"/>
      <c r="J16" s="56">
        <f>H16-Main!$G$9</f>
        <v>360</v>
      </c>
      <c r="K16" s="2" t="s">
        <v>19</v>
      </c>
    </row>
    <row r="17" spans="1:20">
      <c r="A17" s="1" t="s">
        <v>117</v>
      </c>
      <c r="B17" s="1"/>
      <c r="C17" s="53">
        <v>0.5</v>
      </c>
      <c r="D17" s="54">
        <v>1</v>
      </c>
      <c r="E17" s="2" t="s">
        <v>47</v>
      </c>
      <c r="F17" s="55">
        <f>Main!$E$18</f>
        <v>46290</v>
      </c>
      <c r="G17" s="1"/>
      <c r="H17" s="3">
        <f t="shared" si="0"/>
        <v>46655</v>
      </c>
      <c r="I17" s="3"/>
      <c r="J17" s="56">
        <f>H17-Main!$G$9</f>
        <v>360</v>
      </c>
      <c r="K17" s="2" t="s">
        <v>19</v>
      </c>
      <c r="M17" s="26"/>
      <c r="P17" s="26"/>
      <c r="Q17" s="26"/>
      <c r="S17" s="26"/>
      <c r="T17" s="26"/>
    </row>
    <row r="18" spans="1:20">
      <c r="A18" s="1" t="s">
        <v>146</v>
      </c>
      <c r="B18" s="1"/>
      <c r="C18" s="61">
        <v>1.5</v>
      </c>
      <c r="D18" s="54">
        <v>1</v>
      </c>
      <c r="E18" s="2" t="s">
        <v>47</v>
      </c>
      <c r="F18" s="55">
        <f>Main!$E$18</f>
        <v>46290</v>
      </c>
      <c r="G18" s="1"/>
      <c r="H18" s="3">
        <f t="shared" si="0"/>
        <v>46655</v>
      </c>
      <c r="I18" s="3"/>
      <c r="J18" s="56">
        <f>H18-Main!$G$9</f>
        <v>360</v>
      </c>
      <c r="K18" s="2" t="s">
        <v>19</v>
      </c>
    </row>
    <row r="19" spans="1:20">
      <c r="A19" s="1" t="s">
        <v>34</v>
      </c>
      <c r="B19" s="1"/>
      <c r="C19" s="58">
        <v>1</v>
      </c>
      <c r="D19" s="54">
        <v>2</v>
      </c>
      <c r="E19" s="2" t="s">
        <v>47</v>
      </c>
      <c r="F19" s="55">
        <v>45912</v>
      </c>
      <c r="G19" s="1"/>
      <c r="H19" s="3">
        <f>$F19+730</f>
        <v>46642</v>
      </c>
      <c r="I19" s="3"/>
      <c r="J19" s="56">
        <f>H19-Main!$G$9</f>
        <v>347</v>
      </c>
      <c r="K19" s="2" t="s">
        <v>19</v>
      </c>
    </row>
    <row r="20" spans="1:20">
      <c r="A20" s="1" t="s">
        <v>1393</v>
      </c>
      <c r="B20" s="1"/>
      <c r="C20" s="53">
        <v>8.8000000000000007</v>
      </c>
      <c r="D20" s="54">
        <v>2</v>
      </c>
      <c r="E20" s="2" t="s">
        <v>47</v>
      </c>
      <c r="F20" s="55">
        <v>45912</v>
      </c>
      <c r="G20" s="1"/>
      <c r="H20" s="3">
        <f>$F20+730</f>
        <v>46642</v>
      </c>
      <c r="I20" s="3"/>
      <c r="J20" s="56">
        <f>H20-Main!$G$9</f>
        <v>347</v>
      </c>
      <c r="K20" s="2" t="s">
        <v>19</v>
      </c>
      <c r="M20" s="26"/>
      <c r="P20" s="26"/>
      <c r="Q20" s="26"/>
      <c r="S20" s="26"/>
      <c r="T20" s="26"/>
    </row>
    <row r="21" spans="1:20">
      <c r="A21" s="1" t="s">
        <v>35</v>
      </c>
      <c r="B21" s="1"/>
      <c r="C21" s="53">
        <v>1</v>
      </c>
      <c r="D21" s="54">
        <v>2</v>
      </c>
      <c r="E21" s="2" t="s">
        <v>47</v>
      </c>
      <c r="F21" s="60">
        <v>46290</v>
      </c>
      <c r="G21" s="1"/>
      <c r="H21" s="3">
        <f>$F21+730</f>
        <v>47020</v>
      </c>
      <c r="I21" s="3"/>
      <c r="J21" s="56">
        <f>H21-Main!$G$9</f>
        <v>725</v>
      </c>
      <c r="K21" s="2" t="s">
        <v>19</v>
      </c>
    </row>
    <row r="22" spans="1:20">
      <c r="A22" s="1" t="s">
        <v>27</v>
      </c>
      <c r="B22" s="1"/>
      <c r="C22" s="53">
        <v>1.5</v>
      </c>
      <c r="D22" s="54">
        <v>3</v>
      </c>
      <c r="E22" s="2" t="s">
        <v>47</v>
      </c>
      <c r="F22" s="55">
        <v>45552</v>
      </c>
      <c r="G22" s="1"/>
      <c r="H22" s="60">
        <f>$F22+1095</f>
        <v>46647</v>
      </c>
      <c r="I22" s="3"/>
      <c r="J22" s="56">
        <f>H22-Main!$G$9</f>
        <v>352</v>
      </c>
      <c r="K22" s="2" t="s">
        <v>19</v>
      </c>
      <c r="M22" s="26"/>
      <c r="P22" s="26"/>
      <c r="Q22" s="26"/>
      <c r="S22" s="26"/>
      <c r="T22" s="26"/>
    </row>
    <row r="23" spans="1:20">
      <c r="A23" s="2" t="s">
        <v>26</v>
      </c>
      <c r="B23" s="2"/>
      <c r="C23" s="52">
        <v>1.5</v>
      </c>
      <c r="D23" s="54">
        <v>3</v>
      </c>
      <c r="E23" s="2" t="s">
        <v>47</v>
      </c>
      <c r="F23" s="55">
        <v>45552</v>
      </c>
      <c r="G23" s="1"/>
      <c r="H23" s="60">
        <f>$F23+1095</f>
        <v>46647</v>
      </c>
      <c r="I23" s="3"/>
      <c r="J23" s="56">
        <f>H23-Main!$G$9</f>
        <v>352</v>
      </c>
      <c r="K23" s="2" t="s">
        <v>19</v>
      </c>
    </row>
    <row r="24" spans="1:20">
      <c r="A24" s="1" t="s">
        <v>43</v>
      </c>
      <c r="B24" s="52"/>
      <c r="C24" s="52">
        <v>2</v>
      </c>
      <c r="D24" s="54">
        <v>3</v>
      </c>
      <c r="E24" s="2" t="s">
        <v>47</v>
      </c>
      <c r="F24" s="55">
        <v>45552</v>
      </c>
      <c r="G24" s="2"/>
      <c r="H24" s="60">
        <f>$F24+1095</f>
        <v>46647</v>
      </c>
      <c r="I24" s="2"/>
      <c r="J24" s="56">
        <f>H24-Main!$G$9</f>
        <v>352</v>
      </c>
      <c r="K24" s="2" t="s">
        <v>19</v>
      </c>
    </row>
    <row r="25" spans="1:20">
      <c r="A25" s="1" t="s">
        <v>128</v>
      </c>
      <c r="B25" s="1"/>
      <c r="C25" s="52">
        <v>5</v>
      </c>
      <c r="D25" s="54">
        <v>4</v>
      </c>
      <c r="E25" s="2" t="s">
        <v>47</v>
      </c>
      <c r="F25" s="55">
        <v>45912</v>
      </c>
      <c r="G25" s="2"/>
      <c r="H25" s="60">
        <f>$F25+1460</f>
        <v>47372</v>
      </c>
      <c r="I25" s="2"/>
      <c r="J25" s="56">
        <f>H25-Main!$G$9</f>
        <v>1077</v>
      </c>
      <c r="K25" s="2" t="s">
        <v>19</v>
      </c>
    </row>
    <row r="26" spans="1:20">
      <c r="A26" s="1" t="s">
        <v>129</v>
      </c>
      <c r="B26" s="1"/>
      <c r="C26" s="52">
        <v>1.5</v>
      </c>
      <c r="D26" s="54">
        <v>5</v>
      </c>
      <c r="E26" s="2" t="s">
        <v>47</v>
      </c>
      <c r="F26" s="60">
        <v>45176</v>
      </c>
      <c r="G26" s="2"/>
      <c r="H26" s="60">
        <f>$F26+1825</f>
        <v>47001</v>
      </c>
      <c r="I26" s="2"/>
      <c r="J26" s="56">
        <f>H26-Main!$G$9</f>
        <v>706</v>
      </c>
      <c r="K26" s="2" t="s">
        <v>19</v>
      </c>
    </row>
    <row r="27" spans="1:20">
      <c r="A27" s="1" t="s">
        <v>40</v>
      </c>
      <c r="B27" s="1"/>
      <c r="C27" s="52">
        <v>3</v>
      </c>
      <c r="D27" s="54">
        <v>5</v>
      </c>
      <c r="E27" s="2" t="s">
        <v>47</v>
      </c>
      <c r="F27" s="60">
        <v>46290</v>
      </c>
      <c r="G27" s="2"/>
      <c r="H27" s="60">
        <f>$F27+1825</f>
        <v>48115</v>
      </c>
      <c r="I27" s="2"/>
      <c r="J27" s="56">
        <f>H27-Main!$G$9</f>
        <v>1820</v>
      </c>
      <c r="K27" s="2" t="s">
        <v>19</v>
      </c>
    </row>
    <row r="28" spans="1:20">
      <c r="A28" s="1" t="s">
        <v>115</v>
      </c>
      <c r="B28" s="1"/>
      <c r="C28" s="52">
        <v>12</v>
      </c>
      <c r="D28" s="54">
        <v>5</v>
      </c>
      <c r="E28" s="2" t="s">
        <v>47</v>
      </c>
      <c r="F28" s="60">
        <v>46290</v>
      </c>
      <c r="G28" s="2"/>
      <c r="H28" s="60">
        <f>$F28+1825</f>
        <v>48115</v>
      </c>
      <c r="I28" s="2"/>
      <c r="J28" s="56">
        <f>H28-Main!$G$9</f>
        <v>1820</v>
      </c>
      <c r="K28" s="2" t="s">
        <v>19</v>
      </c>
    </row>
    <row r="29" spans="1:20">
      <c r="A29" s="1" t="s">
        <v>36</v>
      </c>
      <c r="B29" s="1"/>
      <c r="C29" s="52">
        <v>0.5</v>
      </c>
      <c r="D29" s="54">
        <v>6</v>
      </c>
      <c r="E29" s="2" t="s">
        <v>47</v>
      </c>
      <c r="F29" s="60">
        <v>44285</v>
      </c>
      <c r="G29" s="2"/>
      <c r="H29" s="60">
        <f>$F29+2190</f>
        <v>46475</v>
      </c>
      <c r="I29" s="2"/>
      <c r="J29" s="56">
        <f>H29-Main!$G$9</f>
        <v>180</v>
      </c>
      <c r="K29" s="2" t="s">
        <v>19</v>
      </c>
    </row>
    <row r="30" spans="1:20">
      <c r="A30" s="1" t="s">
        <v>37</v>
      </c>
      <c r="B30" s="1"/>
      <c r="C30" s="52">
        <v>0.5</v>
      </c>
      <c r="D30" s="54">
        <v>6</v>
      </c>
      <c r="E30" s="2" t="s">
        <v>47</v>
      </c>
      <c r="F30" s="60">
        <v>44316</v>
      </c>
      <c r="G30" s="2"/>
      <c r="H30" s="60">
        <f>$F30+2190</f>
        <v>46506</v>
      </c>
      <c r="I30" s="2"/>
      <c r="J30" s="56">
        <f>H30-Main!$G$9</f>
        <v>211</v>
      </c>
      <c r="K30" s="2" t="s">
        <v>19</v>
      </c>
    </row>
    <row r="31" spans="1:20">
      <c r="A31" s="1" t="s">
        <v>28</v>
      </c>
      <c r="B31" s="1"/>
      <c r="C31" s="52">
        <v>5</v>
      </c>
      <c r="D31" s="54">
        <v>6</v>
      </c>
      <c r="E31" s="2" t="s">
        <v>47</v>
      </c>
      <c r="F31" s="60">
        <v>44455</v>
      </c>
      <c r="G31" s="2"/>
      <c r="H31" s="60">
        <f>$F31+2190</f>
        <v>46645</v>
      </c>
      <c r="I31" s="2"/>
      <c r="J31" s="56">
        <f>H31-Main!$G$9</f>
        <v>350</v>
      </c>
      <c r="K31" s="2" t="s">
        <v>19</v>
      </c>
    </row>
    <row r="32" spans="1:20">
      <c r="A32" s="1" t="s">
        <v>38</v>
      </c>
      <c r="B32" s="1"/>
      <c r="C32" s="52">
        <v>5</v>
      </c>
      <c r="D32" s="54">
        <v>6</v>
      </c>
      <c r="E32" s="2" t="s">
        <v>47</v>
      </c>
      <c r="F32" s="60">
        <v>44316</v>
      </c>
      <c r="G32" s="2"/>
      <c r="H32" s="60">
        <f>$F32+2190</f>
        <v>46506</v>
      </c>
      <c r="I32" s="2"/>
      <c r="J32" s="56">
        <f>H32-Main!$G$9</f>
        <v>211</v>
      </c>
      <c r="K32" s="2" t="s">
        <v>19</v>
      </c>
    </row>
    <row r="33" spans="1:11">
      <c r="A33" s="1" t="s">
        <v>42</v>
      </c>
      <c r="B33" s="1"/>
      <c r="C33" s="53">
        <v>2</v>
      </c>
      <c r="D33" s="54">
        <v>7</v>
      </c>
      <c r="E33" s="2" t="s">
        <v>47</v>
      </c>
      <c r="F33" s="60">
        <v>44455</v>
      </c>
      <c r="G33" s="2"/>
      <c r="H33" s="60">
        <f>$F33+2555</f>
        <v>47010</v>
      </c>
      <c r="I33" s="2"/>
      <c r="J33" s="56">
        <f>H33-Main!$G$9</f>
        <v>715</v>
      </c>
      <c r="K33" s="2" t="s">
        <v>19</v>
      </c>
    </row>
    <row r="34" spans="1:11">
      <c r="A34" s="1" t="s">
        <v>70</v>
      </c>
      <c r="B34" s="1"/>
      <c r="C34" s="53"/>
      <c r="D34" s="56">
        <v>10</v>
      </c>
      <c r="E34" s="1" t="s">
        <v>47</v>
      </c>
      <c r="F34" s="60">
        <v>44195</v>
      </c>
      <c r="G34" s="1"/>
      <c r="H34" s="60">
        <f t="shared" ref="H34:H42" si="1">$F34+3650</f>
        <v>47845</v>
      </c>
      <c r="I34" s="1"/>
      <c r="J34" s="1">
        <f>H34-Main!$G$9</f>
        <v>1550</v>
      </c>
      <c r="K34" s="1" t="s">
        <v>19</v>
      </c>
    </row>
    <row r="35" spans="1:11">
      <c r="A35" s="1" t="s">
        <v>30</v>
      </c>
      <c r="B35" s="1"/>
      <c r="C35" s="53">
        <v>2</v>
      </c>
      <c r="D35" s="56">
        <v>10</v>
      </c>
      <c r="E35" s="1" t="s">
        <v>47</v>
      </c>
      <c r="F35" s="60">
        <v>44455</v>
      </c>
      <c r="G35" s="1"/>
      <c r="H35" s="60">
        <f t="shared" si="1"/>
        <v>48105</v>
      </c>
      <c r="I35" s="1"/>
      <c r="J35" s="1">
        <f>H35-Main!$G$9</f>
        <v>1810</v>
      </c>
      <c r="K35" s="1" t="s">
        <v>19</v>
      </c>
    </row>
    <row r="36" spans="1:11">
      <c r="A36" s="1" t="s">
        <v>133</v>
      </c>
      <c r="B36" s="1"/>
      <c r="C36" s="53">
        <v>40</v>
      </c>
      <c r="D36" s="56">
        <v>10</v>
      </c>
      <c r="E36" s="1" t="s">
        <v>47</v>
      </c>
      <c r="F36" s="60">
        <v>44455</v>
      </c>
      <c r="G36" s="1"/>
      <c r="H36" s="60">
        <f t="shared" si="1"/>
        <v>48105</v>
      </c>
      <c r="I36" s="1"/>
      <c r="J36" s="1">
        <f>H36-Main!$G$9</f>
        <v>1810</v>
      </c>
      <c r="K36" s="1" t="s">
        <v>19</v>
      </c>
    </row>
    <row r="37" spans="1:11">
      <c r="A37" s="1" t="s">
        <v>135</v>
      </c>
      <c r="B37" s="1"/>
      <c r="C37" s="53">
        <v>5</v>
      </c>
      <c r="D37" s="54">
        <v>10</v>
      </c>
      <c r="E37" s="2" t="s">
        <v>47</v>
      </c>
      <c r="F37" s="60">
        <v>44455</v>
      </c>
      <c r="G37" s="1"/>
      <c r="H37" s="60">
        <f t="shared" si="1"/>
        <v>48105</v>
      </c>
      <c r="I37" s="2"/>
      <c r="J37" s="56">
        <f>H37-Main!$G$9</f>
        <v>1810</v>
      </c>
      <c r="K37" s="2" t="s">
        <v>19</v>
      </c>
    </row>
    <row r="38" spans="1:11">
      <c r="A38" s="1" t="s">
        <v>134</v>
      </c>
      <c r="B38" s="30"/>
      <c r="C38" s="53">
        <v>3</v>
      </c>
      <c r="D38" s="54">
        <v>10</v>
      </c>
      <c r="E38" s="2" t="s">
        <v>47</v>
      </c>
      <c r="F38" s="60">
        <v>44455</v>
      </c>
      <c r="G38" s="2"/>
      <c r="H38" s="60">
        <f t="shared" si="1"/>
        <v>48105</v>
      </c>
      <c r="I38" s="2"/>
      <c r="J38" s="56">
        <f>H38-Main!$G$9</f>
        <v>1810</v>
      </c>
      <c r="K38" s="2" t="s">
        <v>19</v>
      </c>
    </row>
    <row r="39" spans="1:11">
      <c r="A39" s="1" t="s">
        <v>130</v>
      </c>
      <c r="B39" s="1"/>
      <c r="C39" s="53">
        <v>2</v>
      </c>
      <c r="D39" s="56">
        <v>10</v>
      </c>
      <c r="E39" s="1" t="s">
        <v>47</v>
      </c>
      <c r="F39" s="60">
        <v>44455</v>
      </c>
      <c r="G39" s="1"/>
      <c r="H39" s="60">
        <f t="shared" si="1"/>
        <v>48105</v>
      </c>
      <c r="I39" s="1"/>
      <c r="J39" s="1">
        <f>H39-Main!$G$9</f>
        <v>1810</v>
      </c>
      <c r="K39" s="1" t="s">
        <v>19</v>
      </c>
    </row>
    <row r="40" spans="1:11">
      <c r="A40" s="1" t="s">
        <v>131</v>
      </c>
      <c r="B40" s="1"/>
      <c r="C40" s="53">
        <v>2</v>
      </c>
      <c r="D40" s="56">
        <v>10</v>
      </c>
      <c r="E40" s="1" t="s">
        <v>47</v>
      </c>
      <c r="F40" s="60">
        <v>44455</v>
      </c>
      <c r="G40" s="1"/>
      <c r="H40" s="60">
        <f t="shared" si="1"/>
        <v>48105</v>
      </c>
      <c r="I40" s="1"/>
      <c r="J40" s="1">
        <f>H40-Main!$G$9</f>
        <v>1810</v>
      </c>
      <c r="K40" s="1" t="s">
        <v>19</v>
      </c>
    </row>
    <row r="41" spans="1:11">
      <c r="A41" s="1" t="s">
        <v>132</v>
      </c>
      <c r="B41" s="1"/>
      <c r="C41" s="53">
        <v>2</v>
      </c>
      <c r="D41" s="56">
        <v>10</v>
      </c>
      <c r="E41" s="1" t="s">
        <v>47</v>
      </c>
      <c r="F41" s="60">
        <v>44455</v>
      </c>
      <c r="G41" s="1"/>
      <c r="H41" s="60">
        <f t="shared" si="1"/>
        <v>48105</v>
      </c>
      <c r="I41" s="1"/>
      <c r="J41" s="1">
        <f>H41-Main!$G$9</f>
        <v>1810</v>
      </c>
      <c r="K41" s="1" t="s">
        <v>19</v>
      </c>
    </row>
    <row r="42" spans="1:11">
      <c r="A42" s="1" t="s">
        <v>116</v>
      </c>
      <c r="B42" s="1"/>
      <c r="C42" s="52">
        <v>14</v>
      </c>
      <c r="D42" s="56">
        <v>10</v>
      </c>
      <c r="E42" s="1" t="s">
        <v>47</v>
      </c>
      <c r="F42" s="60">
        <v>44455</v>
      </c>
      <c r="G42" s="1"/>
      <c r="H42" s="60">
        <f t="shared" si="1"/>
        <v>48105</v>
      </c>
      <c r="I42" s="1"/>
      <c r="J42" s="1">
        <f>H42-Main!$G$9</f>
        <v>1810</v>
      </c>
      <c r="K42" s="1" t="s">
        <v>19</v>
      </c>
    </row>
    <row r="43" spans="1:11">
      <c r="A43" s="1" t="s">
        <v>137</v>
      </c>
      <c r="B43" s="1"/>
      <c r="C43" s="52">
        <v>50</v>
      </c>
      <c r="D43" s="56">
        <v>14</v>
      </c>
      <c r="E43" s="1" t="s">
        <v>47</v>
      </c>
      <c r="F43" s="60">
        <v>44455</v>
      </c>
      <c r="G43" s="1"/>
      <c r="H43" s="60">
        <f>$F43+5110</f>
        <v>49565</v>
      </c>
      <c r="I43" s="1"/>
      <c r="J43" s="1">
        <f>H43-Main!$G$9</f>
        <v>3270</v>
      </c>
      <c r="K43" s="1" t="s">
        <v>19</v>
      </c>
    </row>
    <row r="44" spans="1:11">
      <c r="A44" s="1" t="s">
        <v>138</v>
      </c>
      <c r="B44" s="1"/>
      <c r="C44" s="52">
        <v>50</v>
      </c>
      <c r="D44" s="56">
        <v>14</v>
      </c>
      <c r="E44" s="1" t="s">
        <v>47</v>
      </c>
      <c r="F44" s="60">
        <v>44455</v>
      </c>
      <c r="G44" s="1"/>
      <c r="H44" s="60">
        <f>$F44+5110</f>
        <v>49565</v>
      </c>
      <c r="I44" s="1"/>
      <c r="J44" s="1">
        <f>H44-Main!$G$9</f>
        <v>3270</v>
      </c>
      <c r="K44" s="1" t="s">
        <v>19</v>
      </c>
    </row>
    <row r="45" spans="1:11">
      <c r="A45" s="1" t="s">
        <v>148</v>
      </c>
      <c r="B45" s="1"/>
      <c r="C45" s="52">
        <v>30</v>
      </c>
      <c r="D45" s="56">
        <v>14</v>
      </c>
      <c r="E45" s="1" t="s">
        <v>47</v>
      </c>
      <c r="F45" s="60">
        <v>44455</v>
      </c>
      <c r="G45" s="1"/>
      <c r="H45" s="60">
        <f>$F45+5110</f>
        <v>49565</v>
      </c>
      <c r="I45" s="1"/>
      <c r="J45" s="1">
        <f>H45-Main!$G$9</f>
        <v>3270</v>
      </c>
      <c r="K45" s="1" t="s">
        <v>19</v>
      </c>
    </row>
    <row r="46" spans="1:11">
      <c r="A46" s="1" t="s">
        <v>41</v>
      </c>
      <c r="B46" s="1"/>
      <c r="C46" s="52">
        <v>3</v>
      </c>
      <c r="D46" s="56">
        <v>15</v>
      </c>
      <c r="E46" s="1" t="s">
        <v>47</v>
      </c>
      <c r="F46" s="60">
        <v>44346</v>
      </c>
      <c r="G46" s="1"/>
      <c r="H46" s="60">
        <f>$F46+5475</f>
        <v>49821</v>
      </c>
      <c r="I46" s="1"/>
      <c r="J46" s="1">
        <f>H46-Main!$G$9</f>
        <v>3526</v>
      </c>
      <c r="K46" s="1" t="s">
        <v>19</v>
      </c>
    </row>
    <row r="47" spans="1:11">
      <c r="A47" s="1" t="s">
        <v>69</v>
      </c>
      <c r="B47" s="1"/>
      <c r="C47" s="52"/>
      <c r="D47" s="56">
        <v>20</v>
      </c>
      <c r="E47" s="1" t="s">
        <v>47</v>
      </c>
      <c r="F47" s="60">
        <v>44195</v>
      </c>
      <c r="G47" s="1"/>
      <c r="H47" s="60">
        <f>$F47+7300</f>
        <v>51495</v>
      </c>
      <c r="I47" s="1"/>
      <c r="J47" s="1">
        <f>H47-[1]Main!$H$6</f>
        <v>6592</v>
      </c>
      <c r="K47" s="1" t="s">
        <v>19</v>
      </c>
    </row>
    <row r="48" spans="1:11">
      <c r="A48" s="1" t="s">
        <v>71</v>
      </c>
      <c r="B48" s="1"/>
      <c r="C48" s="52">
        <v>1.5</v>
      </c>
      <c r="D48" s="56">
        <v>400</v>
      </c>
      <c r="E48" s="1" t="s">
        <v>48</v>
      </c>
      <c r="F48" s="70">
        <v>1241.2</v>
      </c>
      <c r="G48" s="1" t="s">
        <v>48</v>
      </c>
      <c r="H48" s="1">
        <f t="shared" ref="H48:H89" si="2">F48+D48</f>
        <v>1641.2</v>
      </c>
      <c r="I48" s="1" t="s">
        <v>48</v>
      </c>
      <c r="J48" s="1">
        <f>H48-Main!$C$9</f>
        <v>400</v>
      </c>
      <c r="K48" s="1" t="s">
        <v>20</v>
      </c>
    </row>
    <row r="49" spans="1:11">
      <c r="A49" s="1" t="s">
        <v>45</v>
      </c>
      <c r="B49" s="1"/>
      <c r="C49" s="52">
        <v>8</v>
      </c>
      <c r="D49" s="56">
        <v>400</v>
      </c>
      <c r="E49" s="1" t="s">
        <v>48</v>
      </c>
      <c r="F49" s="70">
        <v>1241.2</v>
      </c>
      <c r="G49" s="1" t="s">
        <v>48</v>
      </c>
      <c r="H49" s="1">
        <f t="shared" si="2"/>
        <v>1641.2</v>
      </c>
      <c r="I49" s="1" t="s">
        <v>48</v>
      </c>
      <c r="J49" s="1">
        <f>H49-Main!$C$9</f>
        <v>400</v>
      </c>
      <c r="K49" s="1" t="s">
        <v>20</v>
      </c>
    </row>
    <row r="50" spans="1:11">
      <c r="A50" s="1" t="s">
        <v>72</v>
      </c>
      <c r="B50" s="1"/>
      <c r="C50" s="52">
        <v>1</v>
      </c>
      <c r="D50" s="56">
        <v>600</v>
      </c>
      <c r="E50" s="1" t="s">
        <v>48</v>
      </c>
      <c r="F50" s="70">
        <v>1241.2</v>
      </c>
      <c r="G50" s="1" t="s">
        <v>48</v>
      </c>
      <c r="H50" s="1">
        <f t="shared" si="2"/>
        <v>1841.2</v>
      </c>
      <c r="I50" s="1" t="s">
        <v>48</v>
      </c>
      <c r="J50" s="1">
        <f>H50-Main!$C$9</f>
        <v>600</v>
      </c>
      <c r="K50" s="1" t="s">
        <v>20</v>
      </c>
    </row>
    <row r="51" spans="1:11">
      <c r="A51" s="1" t="s">
        <v>145</v>
      </c>
      <c r="B51" s="1"/>
      <c r="C51" s="52">
        <v>1</v>
      </c>
      <c r="D51" s="56">
        <v>600</v>
      </c>
      <c r="E51" s="1" t="s">
        <v>48</v>
      </c>
      <c r="F51" s="70">
        <v>910.2</v>
      </c>
      <c r="G51" s="1" t="s">
        <v>48</v>
      </c>
      <c r="H51" s="1">
        <f t="shared" si="2"/>
        <v>1510.2</v>
      </c>
      <c r="I51" s="1" t="s">
        <v>48</v>
      </c>
      <c r="J51" s="1">
        <f>H51-Main!$C$9</f>
        <v>269</v>
      </c>
      <c r="K51" s="1" t="s">
        <v>20</v>
      </c>
    </row>
    <row r="52" spans="1:11">
      <c r="A52" s="1" t="s">
        <v>147</v>
      </c>
      <c r="B52" s="1" t="s">
        <v>63</v>
      </c>
      <c r="C52" s="52">
        <v>1.5</v>
      </c>
      <c r="D52" s="56">
        <v>600</v>
      </c>
      <c r="E52" s="1" t="s">
        <v>48</v>
      </c>
      <c r="F52" s="70">
        <v>1241.2</v>
      </c>
      <c r="G52" s="1" t="s">
        <v>48</v>
      </c>
      <c r="H52" s="1">
        <f t="shared" si="2"/>
        <v>1841.2</v>
      </c>
      <c r="I52" s="1" t="s">
        <v>48</v>
      </c>
      <c r="J52" s="1">
        <f>H52-Main!$C$9</f>
        <v>600</v>
      </c>
      <c r="K52" s="1" t="s">
        <v>20</v>
      </c>
    </row>
    <row r="53" spans="1:11">
      <c r="A53" s="1" t="s">
        <v>126</v>
      </c>
      <c r="B53" s="1"/>
      <c r="C53" s="52">
        <v>0.5</v>
      </c>
      <c r="D53" s="56">
        <v>600</v>
      </c>
      <c r="E53" s="1" t="s">
        <v>48</v>
      </c>
      <c r="F53" s="70">
        <v>910.2</v>
      </c>
      <c r="G53" s="1" t="s">
        <v>48</v>
      </c>
      <c r="H53" s="1">
        <f t="shared" si="2"/>
        <v>1510.2</v>
      </c>
      <c r="I53" s="1" t="s">
        <v>48</v>
      </c>
      <c r="J53" s="1">
        <f>H53-Main!$C$9</f>
        <v>269</v>
      </c>
      <c r="K53" s="1" t="s">
        <v>20</v>
      </c>
    </row>
    <row r="54" spans="1:11">
      <c r="A54" s="1" t="s">
        <v>46</v>
      </c>
      <c r="B54" s="1"/>
      <c r="C54" s="52">
        <v>2</v>
      </c>
      <c r="D54" s="56">
        <v>600</v>
      </c>
      <c r="E54" s="1" t="s">
        <v>48</v>
      </c>
      <c r="F54" s="70">
        <v>1241.2</v>
      </c>
      <c r="G54" s="1" t="s">
        <v>48</v>
      </c>
      <c r="H54" s="1">
        <f t="shared" si="2"/>
        <v>1841.2</v>
      </c>
      <c r="I54" s="1" t="s">
        <v>48</v>
      </c>
      <c r="J54" s="1">
        <f>H54-Main!$C$9</f>
        <v>600</v>
      </c>
      <c r="K54" s="1" t="s">
        <v>20</v>
      </c>
    </row>
    <row r="55" spans="1:11">
      <c r="A55" s="1" t="s">
        <v>68</v>
      </c>
      <c r="B55" s="1"/>
      <c r="C55" s="53">
        <v>0.5</v>
      </c>
      <c r="D55" s="56">
        <v>800</v>
      </c>
      <c r="E55" s="1" t="s">
        <v>48</v>
      </c>
      <c r="F55" s="70">
        <v>910.2</v>
      </c>
      <c r="G55" s="1" t="s">
        <v>48</v>
      </c>
      <c r="H55" s="1">
        <f t="shared" si="2"/>
        <v>1710.2</v>
      </c>
      <c r="I55" s="1" t="s">
        <v>48</v>
      </c>
      <c r="J55" s="1">
        <f>H55-Main!$C$9</f>
        <v>469</v>
      </c>
      <c r="K55" s="1" t="s">
        <v>20</v>
      </c>
    </row>
    <row r="56" spans="1:11">
      <c r="A56" s="1" t="s">
        <v>112</v>
      </c>
      <c r="B56" s="1"/>
      <c r="C56" s="52">
        <v>2.5</v>
      </c>
      <c r="D56" s="56">
        <v>1000</v>
      </c>
      <c r="E56" s="1" t="s">
        <v>62</v>
      </c>
      <c r="F56" s="1"/>
      <c r="G56" s="1" t="s">
        <v>62</v>
      </c>
      <c r="H56" s="1">
        <f t="shared" si="2"/>
        <v>1000</v>
      </c>
      <c r="I56" s="1" t="s">
        <v>62</v>
      </c>
      <c r="J56" s="1">
        <f>H56-Main!$I$9</f>
        <v>137</v>
      </c>
      <c r="K56" s="1" t="s">
        <v>24</v>
      </c>
    </row>
    <row r="57" spans="1:11">
      <c r="A57" s="1" t="s">
        <v>136</v>
      </c>
      <c r="B57" s="1"/>
      <c r="C57" s="52">
        <v>3</v>
      </c>
      <c r="D57" s="56">
        <v>1000</v>
      </c>
      <c r="E57" s="1" t="s">
        <v>62</v>
      </c>
      <c r="F57" s="1"/>
      <c r="G57" s="1" t="s">
        <v>62</v>
      </c>
      <c r="H57" s="1">
        <f t="shared" si="2"/>
        <v>1000</v>
      </c>
      <c r="I57" s="1" t="s">
        <v>62</v>
      </c>
      <c r="J57" s="1">
        <f>H57-Main!$I$9</f>
        <v>137</v>
      </c>
      <c r="K57" s="1" t="s">
        <v>24</v>
      </c>
    </row>
    <row r="58" spans="1:11">
      <c r="A58" s="1" t="s">
        <v>113</v>
      </c>
      <c r="B58" s="1"/>
      <c r="C58" s="52">
        <v>2.5</v>
      </c>
      <c r="D58" s="56">
        <v>1000</v>
      </c>
      <c r="E58" s="1" t="s">
        <v>62</v>
      </c>
      <c r="F58" s="1"/>
      <c r="G58" s="1" t="s">
        <v>62</v>
      </c>
      <c r="H58" s="1">
        <f t="shared" si="2"/>
        <v>1000</v>
      </c>
      <c r="I58" s="1" t="s">
        <v>62</v>
      </c>
      <c r="J58" s="1">
        <f>H58-Main!$I$9</f>
        <v>137</v>
      </c>
      <c r="K58" s="1" t="s">
        <v>24</v>
      </c>
    </row>
    <row r="59" spans="1:11">
      <c r="A59" s="1" t="s">
        <v>105</v>
      </c>
      <c r="B59" s="1"/>
      <c r="C59" s="52">
        <v>0.5</v>
      </c>
      <c r="D59" s="56">
        <v>1000</v>
      </c>
      <c r="E59" s="1" t="s">
        <v>48</v>
      </c>
      <c r="F59" s="70">
        <v>910.2</v>
      </c>
      <c r="G59" s="1" t="s">
        <v>48</v>
      </c>
      <c r="H59" s="1">
        <f t="shared" si="2"/>
        <v>1910.2</v>
      </c>
      <c r="I59" s="1" t="s">
        <v>48</v>
      </c>
      <c r="J59" s="1">
        <f>H59-Main!$C$9</f>
        <v>669</v>
      </c>
      <c r="K59" s="1" t="s">
        <v>20</v>
      </c>
    </row>
    <row r="60" spans="1:11">
      <c r="A60" s="1" t="s">
        <v>31</v>
      </c>
      <c r="B60" s="1"/>
      <c r="C60" s="52">
        <v>3</v>
      </c>
      <c r="D60" s="56">
        <v>1000</v>
      </c>
      <c r="E60" s="1" t="s">
        <v>48</v>
      </c>
      <c r="F60" s="70">
        <v>693</v>
      </c>
      <c r="G60" s="1" t="s">
        <v>48</v>
      </c>
      <c r="H60" s="1">
        <f t="shared" si="2"/>
        <v>1693</v>
      </c>
      <c r="I60" s="1" t="s">
        <v>48</v>
      </c>
      <c r="J60" s="1">
        <f>H60-Main!$C$9</f>
        <v>451.79999999999995</v>
      </c>
      <c r="K60" s="1" t="s">
        <v>20</v>
      </c>
    </row>
    <row r="61" spans="1:11">
      <c r="A61" s="1" t="s">
        <v>106</v>
      </c>
      <c r="B61" s="1"/>
      <c r="C61" s="52">
        <v>0.5</v>
      </c>
      <c r="D61" s="56">
        <v>1000</v>
      </c>
      <c r="E61" s="1" t="s">
        <v>48</v>
      </c>
      <c r="F61" s="70">
        <v>910.2</v>
      </c>
      <c r="G61" s="1" t="s">
        <v>48</v>
      </c>
      <c r="H61" s="1">
        <f t="shared" si="2"/>
        <v>1910.2</v>
      </c>
      <c r="I61" s="1" t="s">
        <v>48</v>
      </c>
      <c r="J61" s="1">
        <f>H61-Main!$C$9</f>
        <v>669</v>
      </c>
      <c r="K61" s="1" t="s">
        <v>20</v>
      </c>
    </row>
    <row r="62" spans="1:11">
      <c r="A62" s="1" t="s">
        <v>143</v>
      </c>
      <c r="B62" s="1"/>
      <c r="C62" s="52">
        <v>0.5</v>
      </c>
      <c r="D62" s="56">
        <v>1200</v>
      </c>
      <c r="E62" s="1" t="s">
        <v>48</v>
      </c>
      <c r="F62" s="70">
        <v>1241.2</v>
      </c>
      <c r="G62" s="1" t="s">
        <v>48</v>
      </c>
      <c r="H62" s="1">
        <f t="shared" si="2"/>
        <v>2441.1999999999998</v>
      </c>
      <c r="I62" s="1" t="s">
        <v>48</v>
      </c>
      <c r="J62" s="1">
        <f>H62-Main!$C$9</f>
        <v>1199.9999999999998</v>
      </c>
      <c r="K62" s="1" t="s">
        <v>20</v>
      </c>
    </row>
    <row r="63" spans="1:11">
      <c r="A63" s="1" t="s">
        <v>107</v>
      </c>
      <c r="B63" s="1"/>
      <c r="C63" s="52">
        <v>2</v>
      </c>
      <c r="D63" s="56">
        <v>1200</v>
      </c>
      <c r="E63" s="1" t="s">
        <v>48</v>
      </c>
      <c r="F63" s="70">
        <v>1241.2</v>
      </c>
      <c r="G63" s="1" t="s">
        <v>48</v>
      </c>
      <c r="H63" s="1">
        <f t="shared" si="2"/>
        <v>2441.1999999999998</v>
      </c>
      <c r="I63" s="1" t="s">
        <v>48</v>
      </c>
      <c r="J63" s="1">
        <f>H63-Main!$C$9</f>
        <v>1199.9999999999998</v>
      </c>
      <c r="K63" s="1" t="s">
        <v>20</v>
      </c>
    </row>
    <row r="64" spans="1:11">
      <c r="A64" s="1" t="s">
        <v>125</v>
      </c>
      <c r="B64" s="1"/>
      <c r="C64" s="53">
        <v>1</v>
      </c>
      <c r="D64" s="56">
        <v>1200</v>
      </c>
      <c r="E64" s="1" t="s">
        <v>48</v>
      </c>
      <c r="F64" s="70">
        <v>1241.2</v>
      </c>
      <c r="G64" s="1" t="s">
        <v>48</v>
      </c>
      <c r="H64" s="1">
        <f t="shared" si="2"/>
        <v>2441.1999999999998</v>
      </c>
      <c r="I64" s="1" t="s">
        <v>48</v>
      </c>
      <c r="J64" s="1">
        <f>H64-Main!$C$9</f>
        <v>1199.9999999999998</v>
      </c>
      <c r="K64" s="1" t="s">
        <v>20</v>
      </c>
    </row>
    <row r="65" spans="1:11">
      <c r="A65" s="1" t="s">
        <v>108</v>
      </c>
      <c r="B65" s="1"/>
      <c r="C65" s="52">
        <v>1</v>
      </c>
      <c r="D65" s="56">
        <v>1200</v>
      </c>
      <c r="E65" s="1" t="s">
        <v>48</v>
      </c>
      <c r="F65" s="70">
        <v>1241.2</v>
      </c>
      <c r="G65" s="1" t="s">
        <v>48</v>
      </c>
      <c r="H65" s="1">
        <f t="shared" si="2"/>
        <v>2441.1999999999998</v>
      </c>
      <c r="I65" s="1" t="s">
        <v>48</v>
      </c>
      <c r="J65" s="1">
        <f>H65-Main!$C$9</f>
        <v>1199.9999999999998</v>
      </c>
      <c r="K65" s="1" t="s">
        <v>20</v>
      </c>
    </row>
    <row r="66" spans="1:11">
      <c r="A66" s="1" t="s">
        <v>114</v>
      </c>
      <c r="B66" s="1" t="s">
        <v>63</v>
      </c>
      <c r="C66" s="52">
        <v>7</v>
      </c>
      <c r="D66" s="56">
        <v>1200</v>
      </c>
      <c r="E66" s="1" t="s">
        <v>48</v>
      </c>
      <c r="F66" s="70">
        <v>1241.2</v>
      </c>
      <c r="G66" s="1" t="s">
        <v>48</v>
      </c>
      <c r="H66" s="1">
        <f t="shared" si="2"/>
        <v>2441.1999999999998</v>
      </c>
      <c r="I66" s="1" t="s">
        <v>48</v>
      </c>
      <c r="J66" s="1">
        <f>H66-Main!$C$9</f>
        <v>1199.9999999999998</v>
      </c>
      <c r="K66" s="1" t="s">
        <v>20</v>
      </c>
    </row>
    <row r="67" spans="1:11">
      <c r="A67" s="1" t="s">
        <v>144</v>
      </c>
      <c r="B67" s="1"/>
      <c r="C67" s="52">
        <v>1.5</v>
      </c>
      <c r="D67" s="56">
        <v>1200</v>
      </c>
      <c r="E67" s="1" t="s">
        <v>48</v>
      </c>
      <c r="F67" s="70">
        <v>910.2</v>
      </c>
      <c r="G67" s="1" t="s">
        <v>48</v>
      </c>
      <c r="H67" s="1">
        <f t="shared" si="2"/>
        <v>2110.1999999999998</v>
      </c>
      <c r="I67" s="1" t="s">
        <v>48</v>
      </c>
      <c r="J67" s="1">
        <f>H67-Main!$C$9</f>
        <v>868.99999999999977</v>
      </c>
      <c r="K67" s="1" t="s">
        <v>20</v>
      </c>
    </row>
    <row r="68" spans="1:11">
      <c r="A68" s="1" t="s">
        <v>128</v>
      </c>
      <c r="B68" s="1" t="s">
        <v>63</v>
      </c>
      <c r="C68" s="52">
        <v>5</v>
      </c>
      <c r="D68" s="54">
        <v>1500</v>
      </c>
      <c r="E68" s="1" t="s">
        <v>48</v>
      </c>
      <c r="F68" s="70">
        <v>1097.0999999999999</v>
      </c>
      <c r="G68" s="1" t="s">
        <v>48</v>
      </c>
      <c r="H68" s="1">
        <f t="shared" si="2"/>
        <v>2597.1</v>
      </c>
      <c r="I68" s="1" t="s">
        <v>48</v>
      </c>
      <c r="J68" s="1">
        <f>H68-Main!$C$9</f>
        <v>1355.8999999999999</v>
      </c>
      <c r="K68" s="1" t="s">
        <v>20</v>
      </c>
    </row>
    <row r="69" spans="1:11">
      <c r="A69" s="1" t="s">
        <v>110</v>
      </c>
      <c r="B69" s="1"/>
      <c r="C69" s="52">
        <v>50</v>
      </c>
      <c r="D69" s="56">
        <v>1750</v>
      </c>
      <c r="E69" s="1" t="s">
        <v>48</v>
      </c>
      <c r="F69" s="70"/>
      <c r="G69" s="1" t="s">
        <v>48</v>
      </c>
      <c r="H69" s="1">
        <f t="shared" si="2"/>
        <v>1750</v>
      </c>
      <c r="I69" s="1" t="s">
        <v>48</v>
      </c>
      <c r="J69" s="1">
        <f>H69-Main!$C$9</f>
        <v>508.79999999999995</v>
      </c>
      <c r="K69" s="1" t="s">
        <v>20</v>
      </c>
    </row>
    <row r="70" spans="1:11">
      <c r="A70" s="1" t="s">
        <v>111</v>
      </c>
      <c r="B70" s="1"/>
      <c r="C70" s="52">
        <v>2</v>
      </c>
      <c r="D70" s="56">
        <v>2000</v>
      </c>
      <c r="E70" s="1" t="s">
        <v>48</v>
      </c>
      <c r="F70" s="70"/>
      <c r="G70" s="1" t="s">
        <v>48</v>
      </c>
      <c r="H70" s="1">
        <f t="shared" si="2"/>
        <v>2000</v>
      </c>
      <c r="I70" s="1" t="s">
        <v>48</v>
      </c>
      <c r="J70" s="1">
        <f>H70-Main!$C$9</f>
        <v>758.8</v>
      </c>
      <c r="K70" s="1" t="s">
        <v>20</v>
      </c>
    </row>
    <row r="71" spans="1:11">
      <c r="A71" s="1" t="s">
        <v>32</v>
      </c>
      <c r="B71" s="1"/>
      <c r="C71" s="52">
        <v>2</v>
      </c>
      <c r="D71" s="56">
        <v>2100</v>
      </c>
      <c r="E71" s="1" t="s">
        <v>48</v>
      </c>
      <c r="F71" s="70"/>
      <c r="G71" s="1" t="s">
        <v>48</v>
      </c>
      <c r="H71" s="1">
        <f t="shared" si="2"/>
        <v>2100</v>
      </c>
      <c r="I71" s="1" t="s">
        <v>48</v>
      </c>
      <c r="J71" s="1">
        <f>H71-Main!$C$9</f>
        <v>858.8</v>
      </c>
      <c r="K71" s="1" t="s">
        <v>20</v>
      </c>
    </row>
    <row r="72" spans="1:11">
      <c r="A72" s="1" t="s">
        <v>33</v>
      </c>
      <c r="B72" s="1"/>
      <c r="C72" s="52">
        <v>1</v>
      </c>
      <c r="D72" s="56">
        <v>2400</v>
      </c>
      <c r="E72" s="1" t="s">
        <v>48</v>
      </c>
      <c r="F72" s="70"/>
      <c r="G72" s="1" t="s">
        <v>48</v>
      </c>
      <c r="H72" s="1">
        <f t="shared" si="2"/>
        <v>2400</v>
      </c>
      <c r="I72" s="1" t="s">
        <v>48</v>
      </c>
      <c r="J72" s="1">
        <f>H72-Main!$C$9</f>
        <v>1158.8</v>
      </c>
      <c r="K72" s="1" t="s">
        <v>20</v>
      </c>
    </row>
    <row r="73" spans="1:11">
      <c r="A73" s="1" t="s">
        <v>109</v>
      </c>
      <c r="B73" s="1"/>
      <c r="C73" s="53">
        <v>2.5</v>
      </c>
      <c r="D73" s="56">
        <v>3000</v>
      </c>
      <c r="E73" s="1" t="s">
        <v>48</v>
      </c>
      <c r="F73" s="70"/>
      <c r="G73" s="1" t="s">
        <v>48</v>
      </c>
      <c r="H73" s="1">
        <f t="shared" si="2"/>
        <v>3000</v>
      </c>
      <c r="I73" s="1" t="s">
        <v>48</v>
      </c>
      <c r="J73" s="1">
        <f>H73-Main!$C$9</f>
        <v>1758.8</v>
      </c>
      <c r="K73" s="1" t="s">
        <v>20</v>
      </c>
    </row>
    <row r="74" spans="1:11">
      <c r="A74" s="1" t="s">
        <v>134</v>
      </c>
      <c r="B74" s="1"/>
      <c r="C74" s="52">
        <v>3</v>
      </c>
      <c r="D74" s="54">
        <v>3500</v>
      </c>
      <c r="E74" s="2" t="s">
        <v>48</v>
      </c>
      <c r="F74" s="59"/>
      <c r="G74" s="1" t="s">
        <v>48</v>
      </c>
      <c r="H74" s="56">
        <f t="shared" si="2"/>
        <v>3500</v>
      </c>
      <c r="I74" s="1" t="s">
        <v>48</v>
      </c>
      <c r="J74" s="1">
        <f>H74-Main!$C$9</f>
        <v>2258.8000000000002</v>
      </c>
      <c r="K74" s="2" t="s">
        <v>20</v>
      </c>
    </row>
    <row r="75" spans="1:11">
      <c r="A75" s="1" t="s">
        <v>44</v>
      </c>
      <c r="B75" s="1"/>
      <c r="C75" s="53"/>
      <c r="D75" s="56">
        <v>3500</v>
      </c>
      <c r="E75" s="1" t="s">
        <v>48</v>
      </c>
      <c r="F75" s="70"/>
      <c r="G75" s="1" t="s">
        <v>48</v>
      </c>
      <c r="H75" s="1">
        <f t="shared" si="2"/>
        <v>3500</v>
      </c>
      <c r="I75" s="1" t="s">
        <v>48</v>
      </c>
      <c r="J75" s="1">
        <f>H75-Main!$C$9</f>
        <v>2258.8000000000002</v>
      </c>
      <c r="K75" s="1" t="s">
        <v>20</v>
      </c>
    </row>
    <row r="76" spans="1:11">
      <c r="A76" s="1" t="s">
        <v>64</v>
      </c>
      <c r="B76" s="1"/>
      <c r="C76" s="53"/>
      <c r="D76" s="56">
        <v>3500</v>
      </c>
      <c r="E76" s="1" t="s">
        <v>48</v>
      </c>
      <c r="F76" s="70"/>
      <c r="G76" s="1" t="s">
        <v>48</v>
      </c>
      <c r="H76" s="1">
        <f t="shared" si="2"/>
        <v>3500</v>
      </c>
      <c r="I76" s="1" t="s">
        <v>48</v>
      </c>
      <c r="J76" s="1">
        <f>H76-Main!$C$9</f>
        <v>2258.8000000000002</v>
      </c>
      <c r="K76" s="1" t="s">
        <v>20</v>
      </c>
    </row>
    <row r="77" spans="1:11">
      <c r="A77" s="1" t="s">
        <v>139</v>
      </c>
      <c r="B77" s="1"/>
      <c r="C77" s="53"/>
      <c r="D77" s="56">
        <v>3500</v>
      </c>
      <c r="E77" s="1" t="s">
        <v>48</v>
      </c>
      <c r="F77" s="70"/>
      <c r="G77" s="1" t="s">
        <v>48</v>
      </c>
      <c r="H77" s="1">
        <f t="shared" si="2"/>
        <v>3500</v>
      </c>
      <c r="I77" s="1" t="s">
        <v>48</v>
      </c>
      <c r="J77" s="1">
        <f>H77-Main!$C$9</f>
        <v>2258.8000000000002</v>
      </c>
      <c r="K77" s="1" t="s">
        <v>20</v>
      </c>
    </row>
    <row r="78" spans="1:11">
      <c r="A78" s="1" t="s">
        <v>29</v>
      </c>
      <c r="B78" s="1"/>
      <c r="C78" s="53"/>
      <c r="D78" s="56">
        <v>3500</v>
      </c>
      <c r="E78" s="1" t="s">
        <v>48</v>
      </c>
      <c r="F78" s="70"/>
      <c r="G78" s="1" t="s">
        <v>48</v>
      </c>
      <c r="H78" s="1">
        <f t="shared" si="2"/>
        <v>3500</v>
      </c>
      <c r="I78" s="1" t="s">
        <v>48</v>
      </c>
      <c r="J78" s="1">
        <f>H78-Main!$C$9</f>
        <v>2258.8000000000002</v>
      </c>
      <c r="K78" s="1" t="s">
        <v>20</v>
      </c>
    </row>
    <row r="79" spans="1:11">
      <c r="A79" s="1" t="s">
        <v>130</v>
      </c>
      <c r="B79" s="1"/>
      <c r="C79" s="52">
        <v>2</v>
      </c>
      <c r="D79" s="54">
        <v>5000</v>
      </c>
      <c r="E79" s="2" t="s">
        <v>62</v>
      </c>
      <c r="F79" s="59"/>
      <c r="G79" s="2" t="s">
        <v>62</v>
      </c>
      <c r="H79" s="1">
        <f t="shared" si="2"/>
        <v>5000</v>
      </c>
      <c r="I79" s="1" t="s">
        <v>62</v>
      </c>
      <c r="J79" s="56">
        <f>H79-Main!$I$9</f>
        <v>4137</v>
      </c>
      <c r="K79" s="2" t="s">
        <v>25</v>
      </c>
    </row>
    <row r="80" spans="1:11">
      <c r="A80" s="1" t="s">
        <v>131</v>
      </c>
      <c r="B80" s="1"/>
      <c r="C80" s="52">
        <v>2</v>
      </c>
      <c r="D80" s="54">
        <v>5000</v>
      </c>
      <c r="E80" s="2" t="s">
        <v>62</v>
      </c>
      <c r="F80" s="59"/>
      <c r="G80" s="2" t="s">
        <v>62</v>
      </c>
      <c r="H80" s="1">
        <f t="shared" si="2"/>
        <v>5000</v>
      </c>
      <c r="I80" s="1" t="s">
        <v>62</v>
      </c>
      <c r="J80" s="56">
        <f>H80-Main!$I$9</f>
        <v>4137</v>
      </c>
      <c r="K80" s="2" t="s">
        <v>25</v>
      </c>
    </row>
    <row r="81" spans="1:11">
      <c r="A81" s="1" t="s">
        <v>132</v>
      </c>
      <c r="B81" s="1"/>
      <c r="C81" s="52">
        <v>2</v>
      </c>
      <c r="D81" s="54">
        <v>5000</v>
      </c>
      <c r="E81" s="2" t="s">
        <v>62</v>
      </c>
      <c r="F81" s="59"/>
      <c r="G81" s="2" t="s">
        <v>62</v>
      </c>
      <c r="H81" s="1">
        <f t="shared" si="2"/>
        <v>5000</v>
      </c>
      <c r="I81" s="1" t="s">
        <v>62</v>
      </c>
      <c r="J81" s="56">
        <f>H81-Main!$I$9</f>
        <v>4137</v>
      </c>
      <c r="K81" s="2" t="s">
        <v>25</v>
      </c>
    </row>
    <row r="82" spans="1:11">
      <c r="A82" s="1" t="s">
        <v>140</v>
      </c>
      <c r="B82" s="1"/>
      <c r="C82" s="53"/>
      <c r="D82" s="56">
        <v>5000</v>
      </c>
      <c r="E82" s="1" t="s">
        <v>62</v>
      </c>
      <c r="F82" s="1"/>
      <c r="G82" s="1" t="s">
        <v>62</v>
      </c>
      <c r="H82" s="1">
        <f t="shared" si="2"/>
        <v>5000</v>
      </c>
      <c r="I82" s="1" t="s">
        <v>62</v>
      </c>
      <c r="J82" s="1">
        <f>H82-Main!$E$9</f>
        <v>4137</v>
      </c>
      <c r="K82" s="1" t="s">
        <v>24</v>
      </c>
    </row>
    <row r="83" spans="1:11">
      <c r="A83" s="1" t="s">
        <v>142</v>
      </c>
      <c r="B83" s="1"/>
      <c r="C83" s="53"/>
      <c r="D83" s="56">
        <v>5000</v>
      </c>
      <c r="E83" s="1" t="s">
        <v>62</v>
      </c>
      <c r="F83" s="1"/>
      <c r="G83" s="1" t="s">
        <v>62</v>
      </c>
      <c r="H83" s="1">
        <f t="shared" si="2"/>
        <v>5000</v>
      </c>
      <c r="I83" s="1" t="s">
        <v>62</v>
      </c>
      <c r="J83" s="1">
        <f>H83-Main!$E$9</f>
        <v>4137</v>
      </c>
      <c r="K83" s="1" t="s">
        <v>24</v>
      </c>
    </row>
    <row r="84" spans="1:11">
      <c r="A84" s="1" t="s">
        <v>141</v>
      </c>
      <c r="B84" s="1"/>
      <c r="C84" s="53"/>
      <c r="D84" s="56">
        <v>5000</v>
      </c>
      <c r="E84" s="1" t="s">
        <v>62</v>
      </c>
      <c r="F84" s="1"/>
      <c r="G84" s="1" t="s">
        <v>62</v>
      </c>
      <c r="H84" s="1">
        <f t="shared" si="2"/>
        <v>5000</v>
      </c>
      <c r="I84" s="1" t="s">
        <v>62</v>
      </c>
      <c r="J84" s="1">
        <f>H84-Main!$E$9</f>
        <v>4137</v>
      </c>
      <c r="K84" s="1" t="s">
        <v>24</v>
      </c>
    </row>
    <row r="85" spans="1:11">
      <c r="A85" s="1" t="s">
        <v>116</v>
      </c>
      <c r="B85" s="1" t="s">
        <v>63</v>
      </c>
      <c r="C85" s="52">
        <v>14</v>
      </c>
      <c r="D85" s="56">
        <v>6000</v>
      </c>
      <c r="E85" s="1" t="s">
        <v>48</v>
      </c>
      <c r="F85" s="1"/>
      <c r="G85" s="1" t="s">
        <v>48</v>
      </c>
      <c r="H85" s="1">
        <f t="shared" si="2"/>
        <v>6000</v>
      </c>
      <c r="I85" s="1" t="s">
        <v>48</v>
      </c>
      <c r="J85" s="1">
        <f>H85-Main!$C$9</f>
        <v>4758.8</v>
      </c>
      <c r="K85" s="1" t="s">
        <v>20</v>
      </c>
    </row>
    <row r="86" spans="1:11">
      <c r="A86" s="1" t="s">
        <v>137</v>
      </c>
      <c r="B86" s="1"/>
      <c r="C86" s="52">
        <v>50</v>
      </c>
      <c r="D86" s="56">
        <v>6000</v>
      </c>
      <c r="E86" s="1" t="s">
        <v>48</v>
      </c>
      <c r="F86" s="1"/>
      <c r="G86" s="1" t="s">
        <v>48</v>
      </c>
      <c r="H86" s="1">
        <f t="shared" si="2"/>
        <v>6000</v>
      </c>
      <c r="I86" s="1" t="s">
        <v>48</v>
      </c>
      <c r="J86" s="1">
        <f>H86-Main!$C$9</f>
        <v>4758.8</v>
      </c>
      <c r="K86" s="1" t="s">
        <v>20</v>
      </c>
    </row>
    <row r="87" spans="1:11">
      <c r="A87" s="1" t="s">
        <v>138</v>
      </c>
      <c r="B87" s="1"/>
      <c r="C87" s="52">
        <v>50</v>
      </c>
      <c r="D87" s="56">
        <v>6000</v>
      </c>
      <c r="E87" s="1" t="s">
        <v>48</v>
      </c>
      <c r="F87" s="1"/>
      <c r="G87" s="1" t="s">
        <v>48</v>
      </c>
      <c r="H87" s="1">
        <f t="shared" si="2"/>
        <v>6000</v>
      </c>
      <c r="I87" s="1" t="s">
        <v>48</v>
      </c>
      <c r="J87" s="1">
        <f>H87-Main!$C$9</f>
        <v>4758.8</v>
      </c>
      <c r="K87" s="1" t="s">
        <v>20</v>
      </c>
    </row>
    <row r="88" spans="1:11">
      <c r="A88" s="1" t="s">
        <v>124</v>
      </c>
      <c r="B88" s="1" t="s">
        <v>63</v>
      </c>
      <c r="C88" s="52">
        <v>3</v>
      </c>
      <c r="D88" s="56">
        <v>6000</v>
      </c>
      <c r="E88" s="1" t="s">
        <v>48</v>
      </c>
      <c r="F88" s="1"/>
      <c r="G88" s="1" t="s">
        <v>48</v>
      </c>
      <c r="H88" s="1">
        <f t="shared" si="2"/>
        <v>6000</v>
      </c>
      <c r="I88" s="1" t="s">
        <v>48</v>
      </c>
      <c r="J88" s="1">
        <f>H88-Main!$C$9</f>
        <v>4758.8</v>
      </c>
      <c r="K88" s="1" t="s">
        <v>20</v>
      </c>
    </row>
    <row r="89" spans="1:11">
      <c r="A89" s="1" t="s">
        <v>135</v>
      </c>
      <c r="B89" s="1"/>
      <c r="C89" s="52">
        <v>5</v>
      </c>
      <c r="D89" s="54">
        <v>10000</v>
      </c>
      <c r="E89" s="2" t="s">
        <v>62</v>
      </c>
      <c r="F89" s="59"/>
      <c r="G89" s="2" t="s">
        <v>62</v>
      </c>
      <c r="H89" s="1">
        <f t="shared" si="2"/>
        <v>10000</v>
      </c>
      <c r="I89" s="1" t="s">
        <v>62</v>
      </c>
      <c r="J89" s="56">
        <f>H89-Main!$I$9</f>
        <v>9137</v>
      </c>
      <c r="K89" s="2" t="s">
        <v>25</v>
      </c>
    </row>
    <row r="90" spans="1:11">
      <c r="A90" s="1"/>
      <c r="B90" s="1"/>
      <c r="C90" s="53"/>
      <c r="D90" s="54"/>
      <c r="E90" s="2"/>
      <c r="F90" s="1"/>
      <c r="G90" s="1"/>
      <c r="H90" s="3"/>
      <c r="I90" s="3"/>
      <c r="J90" s="56"/>
      <c r="K90" s="2"/>
    </row>
    <row r="92" spans="1:11">
      <c r="A92" s="64" t="s">
        <v>121</v>
      </c>
      <c r="B92" s="65"/>
      <c r="C92" s="66"/>
      <c r="D92" s="67">
        <v>3</v>
      </c>
      <c r="E92" s="65" t="s">
        <v>122</v>
      </c>
      <c r="F92" s="65"/>
      <c r="G92" s="65" t="s">
        <v>122</v>
      </c>
      <c r="H92" s="65"/>
      <c r="I92" s="65"/>
      <c r="J92" s="67">
        <f>D92-F92</f>
        <v>3</v>
      </c>
      <c r="K92" s="65" t="s">
        <v>123</v>
      </c>
    </row>
    <row r="93" spans="1:11">
      <c r="A93" s="2" t="s">
        <v>120</v>
      </c>
      <c r="B93" s="1"/>
      <c r="C93" s="68"/>
      <c r="D93" s="54">
        <v>3</v>
      </c>
      <c r="E93" s="2" t="s">
        <v>122</v>
      </c>
      <c r="F93" s="1"/>
      <c r="G93" s="1" t="s">
        <v>122</v>
      </c>
      <c r="H93" s="3"/>
      <c r="I93" s="3"/>
      <c r="J93" s="67">
        <f>D93-F93</f>
        <v>3</v>
      </c>
      <c r="K93" s="1" t="s">
        <v>123</v>
      </c>
    </row>
    <row r="95" spans="1:11">
      <c r="A95" s="65" t="s">
        <v>1389</v>
      </c>
    </row>
  </sheetData>
  <sheetProtection selectLockedCells="1"/>
  <mergeCells count="15">
    <mergeCell ref="S10:T10"/>
    <mergeCell ref="D7:E7"/>
    <mergeCell ref="J9:K9"/>
    <mergeCell ref="H9:I9"/>
    <mergeCell ref="F9:G9"/>
    <mergeCell ref="D9:E9"/>
    <mergeCell ref="B6:C6"/>
    <mergeCell ref="D6:E6"/>
    <mergeCell ref="B7:C7"/>
    <mergeCell ref="A1:A4"/>
    <mergeCell ref="B3:C3"/>
    <mergeCell ref="D3:E3"/>
    <mergeCell ref="B4:C4"/>
    <mergeCell ref="D4:E4"/>
    <mergeCell ref="B1:K2"/>
  </mergeCells>
  <conditionalFormatting sqref="J11:J90">
    <cfRule type="cellIs" dxfId="1" priority="1" operator="lessThan">
      <formula>0</formula>
    </cfRule>
    <cfRule type="cellIs" dxfId="0" priority="2" operator="lessThan">
      <formula>100</formula>
    </cfRule>
  </conditionalFormatting>
  <pageMargins left="0.17" right="0.17" top="0.17" bottom="0.17" header="0" footer="0"/>
  <pageSetup orientation="landscape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55F4-BFFC-4227-BF81-3CCBEC610385}">
  <dimension ref="A1:R93"/>
  <sheetViews>
    <sheetView showZeros="0" zoomScale="115" zoomScaleNormal="115" zoomScaleSheetLayoutView="55" workbookViewId="0">
      <selection activeCell="I28" sqref="I28:K28"/>
    </sheetView>
  </sheetViews>
  <sheetFormatPr defaultRowHeight="12"/>
  <cols>
    <col min="1" max="1" width="65.7109375" style="72" customWidth="1"/>
    <col min="2" max="2" width="8.7109375" style="72" customWidth="1"/>
    <col min="3" max="3" width="4.7109375" style="87" customWidth="1"/>
    <col min="4" max="4" width="6.7109375" style="72" customWidth="1"/>
    <col min="5" max="5" width="3.7109375" style="72" customWidth="1"/>
    <col min="6" max="6" width="11.7109375" style="72" customWidth="1"/>
    <col min="7" max="7" width="2.7109375" style="72" customWidth="1"/>
    <col min="8" max="8" width="10.7109375" style="72" customWidth="1"/>
    <col min="9" max="9" width="2.7109375" style="72" customWidth="1"/>
    <col min="10" max="10" width="9.5703125" style="72" customWidth="1"/>
    <col min="11" max="11" width="10.28515625" style="72" customWidth="1"/>
    <col min="12" max="15" width="9.140625" style="72"/>
    <col min="16" max="16" width="0.42578125" style="72" customWidth="1"/>
    <col min="17" max="16384" width="9.140625" style="72"/>
  </cols>
  <sheetData>
    <row r="1" spans="1:18" s="73" customFormat="1" ht="15.95" customHeight="1">
      <c r="A1" s="178"/>
      <c r="B1" s="179" t="str">
        <f>Main!D4 &amp; " 2026 " &amp; Main!C20</f>
        <v>N970TB 2026 A+</v>
      </c>
      <c r="C1" s="179"/>
      <c r="D1" s="179"/>
      <c r="E1" s="179"/>
      <c r="F1" s="179"/>
      <c r="G1" s="179"/>
      <c r="H1" s="179"/>
      <c r="I1" s="179"/>
      <c r="J1" s="179"/>
      <c r="K1" s="179"/>
    </row>
    <row r="2" spans="1:18" s="73" customFormat="1" ht="15.95" customHeight="1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8" ht="12" customHeight="1">
      <c r="A3" s="178"/>
      <c r="B3" s="173" t="s">
        <v>84</v>
      </c>
      <c r="C3" s="173"/>
      <c r="D3" s="173" t="s">
        <v>1413</v>
      </c>
      <c r="E3" s="173"/>
      <c r="F3" s="74" t="s">
        <v>101</v>
      </c>
      <c r="G3" s="75"/>
      <c r="H3" s="74" t="s">
        <v>102</v>
      </c>
      <c r="I3" s="75"/>
      <c r="J3" s="74" t="s">
        <v>103</v>
      </c>
      <c r="K3" s="74" t="s">
        <v>150</v>
      </c>
    </row>
    <row r="4" spans="1:18" ht="12" customHeight="1">
      <c r="A4" s="178"/>
      <c r="B4" s="173">
        <f>Main!C4</f>
        <v>940</v>
      </c>
      <c r="C4" s="173"/>
      <c r="D4" s="173">
        <f>Main!F4</f>
        <v>1389</v>
      </c>
      <c r="E4" s="173"/>
      <c r="F4" s="76">
        <f>Main!C9</f>
        <v>1241.2</v>
      </c>
      <c r="G4" s="75"/>
      <c r="H4" s="77">
        <f>Main!C11</f>
        <v>1241.2</v>
      </c>
      <c r="I4" s="75"/>
      <c r="J4" s="78">
        <f>Main!E9</f>
        <v>863</v>
      </c>
      <c r="K4" s="79">
        <f>Main!G9</f>
        <v>46295</v>
      </c>
    </row>
    <row r="5" spans="1:18" ht="12" customHeight="1">
      <c r="A5" s="80"/>
      <c r="B5" s="75"/>
      <c r="C5" s="81"/>
      <c r="D5" s="75"/>
      <c r="E5" s="75"/>
      <c r="F5" s="75"/>
      <c r="G5" s="75"/>
      <c r="H5" s="74" t="s">
        <v>1414</v>
      </c>
      <c r="I5" s="75"/>
      <c r="J5" s="74" t="s">
        <v>1415</v>
      </c>
      <c r="K5" s="75"/>
    </row>
    <row r="6" spans="1:18" ht="12" customHeight="1">
      <c r="A6" s="80"/>
      <c r="B6" s="173" t="str">
        <f>Main!C6</f>
        <v>PT6A-66D</v>
      </c>
      <c r="C6" s="173"/>
      <c r="D6" s="173" t="str">
        <f>Main!F6</f>
        <v>RV0738</v>
      </c>
      <c r="E6" s="173"/>
      <c r="F6" s="76">
        <f>Main!C23</f>
        <v>1241.2</v>
      </c>
      <c r="G6" s="81"/>
      <c r="H6" s="76">
        <f>Main!F27</f>
        <v>2258.8000000000002</v>
      </c>
      <c r="I6" s="81"/>
      <c r="J6" s="82">
        <f>Main!F26</f>
        <v>508.79999999999995</v>
      </c>
      <c r="K6" s="83" t="s">
        <v>82</v>
      </c>
    </row>
    <row r="7" spans="1:18" ht="12" customHeight="1">
      <c r="A7" s="80"/>
      <c r="B7" s="173" t="str">
        <f>Main!C7</f>
        <v>HC-E5N-3C</v>
      </c>
      <c r="C7" s="173"/>
      <c r="D7" s="173" t="str">
        <f>Main!F7</f>
        <v>RJ597</v>
      </c>
      <c r="E7" s="173"/>
      <c r="F7" s="76">
        <f>Main!C30</f>
        <v>1241.2</v>
      </c>
      <c r="G7" s="81"/>
      <c r="H7" s="74" t="str">
        <f>Main!I31&amp; " Days"</f>
        <v>350 Days</v>
      </c>
      <c r="I7" s="84"/>
      <c r="J7" s="75"/>
      <c r="K7" s="85">
        <f>Main!I11</f>
        <v>46282</v>
      </c>
    </row>
    <row r="8" spans="1:18" ht="12" customHeight="1" thickBot="1">
      <c r="A8" s="86"/>
    </row>
    <row r="9" spans="1:18" ht="12" customHeight="1" thickBot="1">
      <c r="A9" s="88" t="s">
        <v>151</v>
      </c>
      <c r="B9" s="88" t="s">
        <v>118</v>
      </c>
      <c r="C9" s="89" t="s">
        <v>119</v>
      </c>
      <c r="D9" s="174" t="s">
        <v>152</v>
      </c>
      <c r="E9" s="175"/>
      <c r="F9" s="176" t="s">
        <v>153</v>
      </c>
      <c r="G9" s="177"/>
      <c r="H9" s="90" t="s">
        <v>154</v>
      </c>
      <c r="I9" s="176" t="s">
        <v>149</v>
      </c>
      <c r="J9" s="180"/>
      <c r="K9" s="177"/>
      <c r="N9" s="91"/>
      <c r="O9" s="91"/>
      <c r="Q9" s="181"/>
      <c r="R9" s="181"/>
    </row>
    <row r="10" spans="1:18" ht="12" customHeight="1">
      <c r="A10" s="92" t="e" cm="1" vm="1">
        <f t="array" ref="A10">_xlfn._xlws.FILTER('Time Items'!A11:C89,'Time Items'!J11:J89&lt;=100)</f>
        <v>#VALUE!</v>
      </c>
      <c r="B10" s="93"/>
      <c r="C10" s="94"/>
      <c r="D10" s="162">
        <f>IFERROR(C10*175,"")</f>
        <v>0</v>
      </c>
      <c r="E10" s="162"/>
      <c r="F10" s="182"/>
      <c r="G10" s="183"/>
      <c r="H10" s="94"/>
      <c r="I10" s="184" t="str">
        <f>"Estimated hrs flown "&amp;Main!G11</f>
        <v>Estimated hrs flown 0</v>
      </c>
      <c r="J10" s="185"/>
      <c r="K10" s="186"/>
    </row>
    <row r="11" spans="1:18" ht="12" customHeight="1">
      <c r="A11" s="96"/>
      <c r="B11" s="95"/>
      <c r="C11" s="74"/>
      <c r="D11" s="162">
        <f t="shared" ref="D11:D74" si="0">IFERROR(C11*175,"")</f>
        <v>0</v>
      </c>
      <c r="E11" s="162"/>
      <c r="F11" s="165"/>
      <c r="G11" s="166"/>
      <c r="H11" s="97"/>
      <c r="I11" s="167"/>
      <c r="J11" s="168"/>
      <c r="K11" s="169"/>
    </row>
    <row r="12" spans="1:18" ht="12" customHeight="1">
      <c r="A12" s="96"/>
      <c r="B12" s="95"/>
      <c r="C12" s="74"/>
      <c r="D12" s="162">
        <f t="shared" si="0"/>
        <v>0</v>
      </c>
      <c r="E12" s="162"/>
      <c r="F12" s="165"/>
      <c r="G12" s="166"/>
      <c r="H12" s="97"/>
      <c r="I12" s="167"/>
      <c r="J12" s="168"/>
      <c r="K12" s="169"/>
    </row>
    <row r="13" spans="1:18" ht="12" customHeight="1">
      <c r="A13" s="96"/>
      <c r="B13" s="95"/>
      <c r="C13" s="74"/>
      <c r="D13" s="162">
        <f t="shared" si="0"/>
        <v>0</v>
      </c>
      <c r="E13" s="162"/>
      <c r="F13" s="165"/>
      <c r="G13" s="166"/>
      <c r="H13" s="97"/>
      <c r="I13" s="167"/>
      <c r="J13" s="168"/>
      <c r="K13" s="169"/>
    </row>
    <row r="14" spans="1:18" ht="12" customHeight="1">
      <c r="A14" s="96"/>
      <c r="B14" s="95"/>
      <c r="C14" s="74"/>
      <c r="D14" s="162">
        <f t="shared" si="0"/>
        <v>0</v>
      </c>
      <c r="E14" s="162"/>
      <c r="F14" s="165"/>
      <c r="G14" s="166"/>
      <c r="H14" s="97"/>
      <c r="I14" s="167"/>
      <c r="J14" s="168"/>
      <c r="K14" s="169"/>
    </row>
    <row r="15" spans="1:18" ht="12" customHeight="1">
      <c r="A15" s="96"/>
      <c r="B15" s="95"/>
      <c r="C15" s="74"/>
      <c r="D15" s="162">
        <f t="shared" si="0"/>
        <v>0</v>
      </c>
      <c r="E15" s="162"/>
      <c r="F15" s="165"/>
      <c r="G15" s="166"/>
      <c r="H15" s="97"/>
      <c r="I15" s="167"/>
      <c r="J15" s="168"/>
      <c r="K15" s="169"/>
    </row>
    <row r="16" spans="1:18">
      <c r="A16" s="96"/>
      <c r="B16" s="95"/>
      <c r="C16" s="74"/>
      <c r="D16" s="162">
        <f t="shared" si="0"/>
        <v>0</v>
      </c>
      <c r="E16" s="162"/>
      <c r="F16" s="165"/>
      <c r="G16" s="166"/>
      <c r="H16" s="97"/>
      <c r="I16" s="167"/>
      <c r="J16" s="168"/>
      <c r="K16" s="169"/>
    </row>
    <row r="17" spans="1:11" ht="12" customHeight="1">
      <c r="A17" s="96"/>
      <c r="B17" s="95"/>
      <c r="C17" s="74"/>
      <c r="D17" s="162">
        <f t="shared" si="0"/>
        <v>0</v>
      </c>
      <c r="E17" s="162"/>
      <c r="F17" s="165"/>
      <c r="G17" s="166"/>
      <c r="H17" s="97"/>
      <c r="I17" s="167"/>
      <c r="J17" s="168"/>
      <c r="K17" s="169"/>
    </row>
    <row r="18" spans="1:11">
      <c r="A18" s="96"/>
      <c r="B18" s="95"/>
      <c r="C18" s="74"/>
      <c r="D18" s="162">
        <f t="shared" si="0"/>
        <v>0</v>
      </c>
      <c r="E18" s="162"/>
      <c r="F18" s="165"/>
      <c r="G18" s="166"/>
      <c r="H18" s="97"/>
      <c r="I18" s="167"/>
      <c r="J18" s="168"/>
      <c r="K18" s="169"/>
    </row>
    <row r="19" spans="1:11">
      <c r="A19" s="96"/>
      <c r="B19" s="95"/>
      <c r="C19" s="74"/>
      <c r="D19" s="162">
        <f t="shared" si="0"/>
        <v>0</v>
      </c>
      <c r="E19" s="162"/>
      <c r="F19" s="165"/>
      <c r="G19" s="166"/>
      <c r="H19" s="97"/>
      <c r="I19" s="167"/>
      <c r="J19" s="168"/>
      <c r="K19" s="169"/>
    </row>
    <row r="20" spans="1:11">
      <c r="A20" s="96"/>
      <c r="B20" s="95"/>
      <c r="C20" s="74"/>
      <c r="D20" s="162">
        <f t="shared" si="0"/>
        <v>0</v>
      </c>
      <c r="E20" s="162"/>
      <c r="F20" s="165"/>
      <c r="G20" s="166"/>
      <c r="H20" s="97"/>
      <c r="I20" s="167"/>
      <c r="J20" s="168"/>
      <c r="K20" s="169"/>
    </row>
    <row r="21" spans="1:11">
      <c r="A21" s="96"/>
      <c r="B21" s="95"/>
      <c r="C21" s="74"/>
      <c r="D21" s="162">
        <f t="shared" si="0"/>
        <v>0</v>
      </c>
      <c r="E21" s="162"/>
      <c r="F21" s="165"/>
      <c r="G21" s="166"/>
      <c r="H21" s="97"/>
      <c r="I21" s="167"/>
      <c r="J21" s="168"/>
      <c r="K21" s="169"/>
    </row>
    <row r="22" spans="1:11">
      <c r="A22" s="96"/>
      <c r="B22" s="95"/>
      <c r="C22" s="74"/>
      <c r="D22" s="162">
        <f t="shared" si="0"/>
        <v>0</v>
      </c>
      <c r="E22" s="162"/>
      <c r="F22" s="165"/>
      <c r="G22" s="166"/>
      <c r="H22" s="97"/>
      <c r="I22" s="167"/>
      <c r="J22" s="168"/>
      <c r="K22" s="169"/>
    </row>
    <row r="23" spans="1:11">
      <c r="A23" s="96"/>
      <c r="B23" s="95"/>
      <c r="C23" s="74"/>
      <c r="D23" s="162">
        <f t="shared" si="0"/>
        <v>0</v>
      </c>
      <c r="E23" s="162"/>
      <c r="F23" s="165"/>
      <c r="G23" s="166"/>
      <c r="H23" s="97"/>
      <c r="I23" s="167"/>
      <c r="J23" s="168"/>
      <c r="K23" s="169"/>
    </row>
    <row r="24" spans="1:11">
      <c r="A24" s="96"/>
      <c r="B24" s="95"/>
      <c r="C24" s="74"/>
      <c r="D24" s="162">
        <f t="shared" si="0"/>
        <v>0</v>
      </c>
      <c r="E24" s="162"/>
      <c r="F24" s="165"/>
      <c r="G24" s="166"/>
      <c r="H24" s="97"/>
      <c r="I24" s="167"/>
      <c r="J24" s="168"/>
      <c r="K24" s="169"/>
    </row>
    <row r="25" spans="1:11">
      <c r="A25" s="96"/>
      <c r="B25" s="95"/>
      <c r="C25" s="74"/>
      <c r="D25" s="162">
        <f t="shared" si="0"/>
        <v>0</v>
      </c>
      <c r="E25" s="162"/>
      <c r="F25" s="165"/>
      <c r="G25" s="166"/>
      <c r="H25" s="97"/>
      <c r="I25" s="167"/>
      <c r="J25" s="168"/>
      <c r="K25" s="169"/>
    </row>
    <row r="26" spans="1:11">
      <c r="A26" s="96"/>
      <c r="B26" s="95"/>
      <c r="C26" s="74"/>
      <c r="D26" s="162">
        <f t="shared" si="0"/>
        <v>0</v>
      </c>
      <c r="E26" s="162"/>
      <c r="F26" s="165"/>
      <c r="G26" s="166"/>
      <c r="H26" s="97"/>
      <c r="I26" s="167"/>
      <c r="J26" s="168"/>
      <c r="K26" s="169"/>
    </row>
    <row r="27" spans="1:11">
      <c r="A27" s="96"/>
      <c r="B27" s="95"/>
      <c r="C27" s="74"/>
      <c r="D27" s="162">
        <f t="shared" si="0"/>
        <v>0</v>
      </c>
      <c r="E27" s="162"/>
      <c r="F27" s="165"/>
      <c r="G27" s="166"/>
      <c r="H27" s="97"/>
      <c r="I27" s="167"/>
      <c r="J27" s="168"/>
      <c r="K27" s="169"/>
    </row>
    <row r="28" spans="1:11">
      <c r="A28" s="96"/>
      <c r="B28" s="95"/>
      <c r="C28" s="74"/>
      <c r="D28" s="162">
        <f t="shared" si="0"/>
        <v>0</v>
      </c>
      <c r="E28" s="162"/>
      <c r="F28" s="165"/>
      <c r="G28" s="166"/>
      <c r="H28" s="97"/>
      <c r="I28" s="167"/>
      <c r="J28" s="168"/>
      <c r="K28" s="169"/>
    </row>
    <row r="29" spans="1:11">
      <c r="A29" s="96"/>
      <c r="B29" s="95"/>
      <c r="C29" s="74"/>
      <c r="D29" s="162">
        <f t="shared" si="0"/>
        <v>0</v>
      </c>
      <c r="E29" s="162"/>
      <c r="F29" s="165"/>
      <c r="G29" s="166"/>
      <c r="H29" s="97"/>
      <c r="I29" s="167"/>
      <c r="J29" s="168"/>
      <c r="K29" s="169"/>
    </row>
    <row r="30" spans="1:11">
      <c r="A30" s="96"/>
      <c r="B30" s="95"/>
      <c r="C30" s="74"/>
      <c r="D30" s="162">
        <f t="shared" si="0"/>
        <v>0</v>
      </c>
      <c r="E30" s="162"/>
      <c r="F30" s="165"/>
      <c r="G30" s="166"/>
      <c r="H30" s="97"/>
      <c r="I30" s="167"/>
      <c r="J30" s="168"/>
      <c r="K30" s="169"/>
    </row>
    <row r="31" spans="1:11">
      <c r="A31" s="96"/>
      <c r="B31" s="95"/>
      <c r="C31" s="74"/>
      <c r="D31" s="162">
        <f t="shared" si="0"/>
        <v>0</v>
      </c>
      <c r="E31" s="162"/>
      <c r="F31" s="165"/>
      <c r="G31" s="166"/>
      <c r="H31" s="97"/>
      <c r="I31" s="167"/>
      <c r="J31" s="168"/>
      <c r="K31" s="169"/>
    </row>
    <row r="32" spans="1:11">
      <c r="A32" s="96"/>
      <c r="B32" s="95"/>
      <c r="C32" s="74"/>
      <c r="D32" s="162">
        <f t="shared" si="0"/>
        <v>0</v>
      </c>
      <c r="E32" s="162"/>
      <c r="F32" s="165"/>
      <c r="G32" s="166"/>
      <c r="H32" s="97"/>
      <c r="I32" s="167"/>
      <c r="J32" s="168"/>
      <c r="K32" s="169"/>
    </row>
    <row r="33" spans="1:11">
      <c r="A33" s="96"/>
      <c r="B33" s="95"/>
      <c r="C33" s="74"/>
      <c r="D33" s="162">
        <f t="shared" si="0"/>
        <v>0</v>
      </c>
      <c r="E33" s="162"/>
      <c r="F33" s="165"/>
      <c r="G33" s="166"/>
      <c r="H33" s="97"/>
      <c r="I33" s="167"/>
      <c r="J33" s="168"/>
      <c r="K33" s="169"/>
    </row>
    <row r="34" spans="1:11">
      <c r="A34" s="96"/>
      <c r="B34" s="95"/>
      <c r="C34" s="74"/>
      <c r="D34" s="162">
        <f t="shared" si="0"/>
        <v>0</v>
      </c>
      <c r="E34" s="162"/>
      <c r="F34" s="165"/>
      <c r="G34" s="166"/>
      <c r="H34" s="97"/>
      <c r="I34" s="167"/>
      <c r="J34" s="168"/>
      <c r="K34" s="169"/>
    </row>
    <row r="35" spans="1:11">
      <c r="A35" s="96"/>
      <c r="B35" s="95"/>
      <c r="C35" s="74"/>
      <c r="D35" s="162">
        <f t="shared" si="0"/>
        <v>0</v>
      </c>
      <c r="E35" s="162"/>
      <c r="F35" s="165"/>
      <c r="G35" s="166"/>
      <c r="H35" s="97"/>
      <c r="I35" s="167"/>
      <c r="J35" s="168"/>
      <c r="K35" s="169"/>
    </row>
    <row r="36" spans="1:11">
      <c r="A36" s="96"/>
      <c r="B36" s="95"/>
      <c r="C36" s="74"/>
      <c r="D36" s="162">
        <f t="shared" si="0"/>
        <v>0</v>
      </c>
      <c r="E36" s="162"/>
      <c r="F36" s="165"/>
      <c r="G36" s="166"/>
      <c r="H36" s="97"/>
      <c r="I36" s="167"/>
      <c r="J36" s="168"/>
      <c r="K36" s="169"/>
    </row>
    <row r="37" spans="1:11">
      <c r="A37" s="96"/>
      <c r="B37" s="95"/>
      <c r="C37" s="74"/>
      <c r="D37" s="162">
        <f t="shared" si="0"/>
        <v>0</v>
      </c>
      <c r="E37" s="162"/>
      <c r="F37" s="165"/>
      <c r="G37" s="166"/>
      <c r="H37" s="97"/>
      <c r="I37" s="167"/>
      <c r="J37" s="168"/>
      <c r="K37" s="169"/>
    </row>
    <row r="38" spans="1:11">
      <c r="A38" s="96"/>
      <c r="B38" s="95"/>
      <c r="C38" s="74"/>
      <c r="D38" s="162">
        <f t="shared" si="0"/>
        <v>0</v>
      </c>
      <c r="E38" s="162"/>
      <c r="F38" s="165"/>
      <c r="G38" s="166"/>
      <c r="H38" s="97"/>
      <c r="I38" s="167"/>
      <c r="J38" s="168"/>
      <c r="K38" s="169"/>
    </row>
    <row r="39" spans="1:11">
      <c r="A39" s="96"/>
      <c r="B39" s="95"/>
      <c r="C39" s="74"/>
      <c r="D39" s="162">
        <f t="shared" si="0"/>
        <v>0</v>
      </c>
      <c r="E39" s="162"/>
      <c r="F39" s="165"/>
      <c r="G39" s="166"/>
      <c r="H39" s="97"/>
      <c r="I39" s="167"/>
      <c r="J39" s="168"/>
      <c r="K39" s="169"/>
    </row>
    <row r="40" spans="1:11">
      <c r="A40" s="96"/>
      <c r="B40" s="95"/>
      <c r="C40" s="74"/>
      <c r="D40" s="162">
        <f t="shared" si="0"/>
        <v>0</v>
      </c>
      <c r="E40" s="162"/>
      <c r="F40" s="165"/>
      <c r="G40" s="166"/>
      <c r="H40" s="97"/>
      <c r="I40" s="167"/>
      <c r="J40" s="168"/>
      <c r="K40" s="169"/>
    </row>
    <row r="41" spans="1:11">
      <c r="A41" s="96"/>
      <c r="B41" s="95"/>
      <c r="C41" s="74"/>
      <c r="D41" s="162">
        <f t="shared" si="0"/>
        <v>0</v>
      </c>
      <c r="E41" s="162"/>
      <c r="F41" s="165"/>
      <c r="G41" s="166"/>
      <c r="H41" s="97"/>
      <c r="I41" s="167"/>
      <c r="J41" s="168"/>
      <c r="K41" s="169"/>
    </row>
    <row r="42" spans="1:11">
      <c r="A42" s="96"/>
      <c r="B42" s="95"/>
      <c r="C42" s="74"/>
      <c r="D42" s="162">
        <f t="shared" si="0"/>
        <v>0</v>
      </c>
      <c r="E42" s="162"/>
      <c r="F42" s="165"/>
      <c r="G42" s="166"/>
      <c r="H42" s="97"/>
      <c r="I42" s="167"/>
      <c r="J42" s="168"/>
      <c r="K42" s="169"/>
    </row>
    <row r="43" spans="1:11">
      <c r="A43" s="96"/>
      <c r="B43" s="95"/>
      <c r="C43" s="74"/>
      <c r="D43" s="162">
        <f t="shared" si="0"/>
        <v>0</v>
      </c>
      <c r="E43" s="162"/>
      <c r="F43" s="165"/>
      <c r="G43" s="166"/>
      <c r="H43" s="97"/>
      <c r="I43" s="167"/>
      <c r="J43" s="168"/>
      <c r="K43" s="169"/>
    </row>
    <row r="44" spans="1:11" ht="12.75" thickBot="1">
      <c r="A44" s="98"/>
      <c r="B44" s="95"/>
      <c r="C44" s="74"/>
      <c r="D44" s="162">
        <f t="shared" si="0"/>
        <v>0</v>
      </c>
      <c r="E44" s="162"/>
      <c r="F44" s="165"/>
      <c r="G44" s="166"/>
      <c r="H44" s="97"/>
      <c r="I44" s="167"/>
      <c r="J44" s="168"/>
      <c r="K44" s="169"/>
    </row>
    <row r="45" spans="1:11" ht="12.75" thickBot="1">
      <c r="A45" s="88" t="s">
        <v>155</v>
      </c>
      <c r="B45" s="97"/>
      <c r="C45" s="74"/>
      <c r="D45" s="162">
        <f t="shared" si="0"/>
        <v>0</v>
      </c>
      <c r="E45" s="162"/>
      <c r="F45" s="165"/>
      <c r="G45" s="166"/>
      <c r="H45" s="97"/>
      <c r="I45" s="167"/>
      <c r="J45" s="168"/>
      <c r="K45" s="169"/>
    </row>
    <row r="46" spans="1:11">
      <c r="A46" s="99" t="s">
        <v>156</v>
      </c>
      <c r="B46" s="95" t="s">
        <v>63</v>
      </c>
      <c r="C46" s="74">
        <v>0.5</v>
      </c>
      <c r="D46" s="162">
        <f t="shared" si="0"/>
        <v>87.5</v>
      </c>
      <c r="E46" s="162"/>
      <c r="F46" s="165"/>
      <c r="G46" s="166"/>
      <c r="H46" s="97"/>
      <c r="I46" s="167" t="s">
        <v>284</v>
      </c>
      <c r="J46" s="168"/>
      <c r="K46" s="169"/>
    </row>
    <row r="47" spans="1:11">
      <c r="A47" s="96" t="s">
        <v>1568</v>
      </c>
      <c r="B47" s="95"/>
      <c r="C47" s="74">
        <v>1</v>
      </c>
      <c r="D47" s="162">
        <f t="shared" si="0"/>
        <v>175</v>
      </c>
      <c r="E47" s="162"/>
      <c r="F47" s="165"/>
      <c r="G47" s="166"/>
      <c r="H47" s="97"/>
      <c r="I47" s="170" t="s">
        <v>1574</v>
      </c>
      <c r="J47" s="171"/>
      <c r="K47" s="172"/>
    </row>
    <row r="48" spans="1:11">
      <c r="A48" s="96" t="s">
        <v>1569</v>
      </c>
      <c r="B48" s="95"/>
      <c r="C48" s="74">
        <v>1</v>
      </c>
      <c r="D48" s="162">
        <f t="shared" si="0"/>
        <v>175</v>
      </c>
      <c r="E48" s="162"/>
      <c r="F48" s="165"/>
      <c r="G48" s="166"/>
      <c r="H48" s="97"/>
      <c r="I48" s="167" t="s">
        <v>175</v>
      </c>
      <c r="J48" s="168"/>
      <c r="K48" s="169"/>
    </row>
    <row r="49" spans="1:11">
      <c r="A49" s="96" t="s">
        <v>1570</v>
      </c>
      <c r="B49" s="95" t="s">
        <v>63</v>
      </c>
      <c r="C49" s="74"/>
      <c r="D49" s="162">
        <f t="shared" si="0"/>
        <v>0</v>
      </c>
      <c r="E49" s="162"/>
      <c r="F49" s="165"/>
      <c r="G49" s="166"/>
      <c r="H49" s="97"/>
      <c r="I49" s="167" t="s">
        <v>1575</v>
      </c>
      <c r="J49" s="168"/>
      <c r="K49" s="169"/>
    </row>
    <row r="50" spans="1:11" ht="12.75">
      <c r="A50" s="96" t="s">
        <v>1571</v>
      </c>
      <c r="B50" s="95"/>
      <c r="C50" s="74">
        <v>1</v>
      </c>
      <c r="D50" s="162">
        <f t="shared" si="0"/>
        <v>175</v>
      </c>
      <c r="E50" s="162"/>
      <c r="F50" s="162"/>
      <c r="G50" s="163"/>
      <c r="H50" s="97"/>
      <c r="I50" s="164" t="s">
        <v>175</v>
      </c>
      <c r="J50" s="164"/>
      <c r="K50" s="164"/>
    </row>
    <row r="51" spans="1:11" ht="12.75">
      <c r="A51" s="96" t="s">
        <v>1572</v>
      </c>
      <c r="B51" s="95">
        <v>1200</v>
      </c>
      <c r="C51" s="74">
        <v>1</v>
      </c>
      <c r="D51" s="162">
        <f t="shared" si="0"/>
        <v>175</v>
      </c>
      <c r="E51" s="162"/>
      <c r="F51" s="162"/>
      <c r="G51" s="163"/>
      <c r="H51" s="97"/>
      <c r="I51" s="164" t="s">
        <v>175</v>
      </c>
      <c r="J51" s="164"/>
      <c r="K51" s="164"/>
    </row>
    <row r="52" spans="1:11" ht="12.75">
      <c r="A52" s="96" t="s">
        <v>1573</v>
      </c>
      <c r="B52" s="95"/>
      <c r="C52" s="74">
        <v>3</v>
      </c>
      <c r="D52" s="162">
        <f t="shared" si="0"/>
        <v>525</v>
      </c>
      <c r="E52" s="162"/>
      <c r="F52" s="162"/>
      <c r="G52" s="163"/>
      <c r="H52" s="97"/>
      <c r="I52" s="164" t="s">
        <v>175</v>
      </c>
      <c r="J52" s="164"/>
      <c r="K52" s="164"/>
    </row>
    <row r="53" spans="1:11" ht="12.75">
      <c r="A53" s="96"/>
      <c r="B53" s="95"/>
      <c r="C53" s="74"/>
      <c r="D53" s="162">
        <f t="shared" si="0"/>
        <v>0</v>
      </c>
      <c r="E53" s="162"/>
      <c r="F53" s="162"/>
      <c r="G53" s="163"/>
      <c r="H53" s="97"/>
      <c r="I53" s="164"/>
      <c r="J53" s="164"/>
      <c r="K53" s="164"/>
    </row>
    <row r="54" spans="1:11" ht="12.75">
      <c r="A54" s="96"/>
      <c r="B54" s="95"/>
      <c r="C54" s="74"/>
      <c r="D54" s="162">
        <f t="shared" si="0"/>
        <v>0</v>
      </c>
      <c r="E54" s="162"/>
      <c r="F54" s="162"/>
      <c r="G54" s="163"/>
      <c r="H54" s="97"/>
      <c r="I54" s="164"/>
      <c r="J54" s="164"/>
      <c r="K54" s="164"/>
    </row>
    <row r="55" spans="1:11" ht="13.5" thickBot="1">
      <c r="A55" s="98"/>
      <c r="B55" s="95"/>
      <c r="C55" s="74"/>
      <c r="D55" s="162">
        <f t="shared" si="0"/>
        <v>0</v>
      </c>
      <c r="E55" s="162"/>
      <c r="F55" s="162"/>
      <c r="G55" s="163"/>
      <c r="H55" s="97"/>
      <c r="I55" s="164"/>
      <c r="J55" s="164"/>
      <c r="K55" s="164"/>
    </row>
    <row r="56" spans="1:11" ht="13.5" thickBot="1">
      <c r="A56" s="88" t="s">
        <v>157</v>
      </c>
      <c r="B56" s="97"/>
      <c r="C56" s="74"/>
      <c r="D56" s="162">
        <f t="shared" si="0"/>
        <v>0</v>
      </c>
      <c r="E56" s="162"/>
      <c r="F56" s="162"/>
      <c r="G56" s="163"/>
      <c r="H56" s="97"/>
      <c r="I56" s="164"/>
      <c r="J56" s="164"/>
      <c r="K56" s="164"/>
    </row>
    <row r="57" spans="1:11" ht="12.75">
      <c r="A57" s="100"/>
      <c r="B57" s="95"/>
      <c r="C57" s="74"/>
      <c r="D57" s="162">
        <f t="shared" si="0"/>
        <v>0</v>
      </c>
      <c r="E57" s="162"/>
      <c r="F57" s="162"/>
      <c r="G57" s="163"/>
      <c r="H57" s="97"/>
      <c r="I57" s="164"/>
      <c r="J57" s="164"/>
      <c r="K57" s="164"/>
    </row>
    <row r="58" spans="1:11" ht="12.75">
      <c r="A58" s="96"/>
      <c r="B58" s="95"/>
      <c r="C58" s="74"/>
      <c r="D58" s="162">
        <f t="shared" si="0"/>
        <v>0</v>
      </c>
      <c r="E58" s="162"/>
      <c r="F58" s="162"/>
      <c r="G58" s="163"/>
      <c r="H58" s="97"/>
      <c r="I58" s="164"/>
      <c r="J58" s="164"/>
      <c r="K58" s="164"/>
    </row>
    <row r="59" spans="1:11" ht="12.75">
      <c r="A59" s="96"/>
      <c r="B59" s="95"/>
      <c r="C59" s="74"/>
      <c r="D59" s="162">
        <f t="shared" si="0"/>
        <v>0</v>
      </c>
      <c r="E59" s="162"/>
      <c r="F59" s="162"/>
      <c r="G59" s="163"/>
      <c r="H59" s="97"/>
      <c r="I59" s="164"/>
      <c r="J59" s="164"/>
      <c r="K59" s="164"/>
    </row>
    <row r="60" spans="1:11" ht="12.75">
      <c r="A60" s="96"/>
      <c r="B60" s="95"/>
      <c r="C60" s="74"/>
      <c r="D60" s="162">
        <f t="shared" si="0"/>
        <v>0</v>
      </c>
      <c r="E60" s="162"/>
      <c r="F60" s="162"/>
      <c r="G60" s="163"/>
      <c r="H60" s="97"/>
      <c r="I60" s="164"/>
      <c r="J60" s="164"/>
      <c r="K60" s="164"/>
    </row>
    <row r="61" spans="1:11" ht="12.75">
      <c r="A61" s="96"/>
      <c r="B61" s="95"/>
      <c r="C61" s="74"/>
      <c r="D61" s="162">
        <f t="shared" si="0"/>
        <v>0</v>
      </c>
      <c r="E61" s="162"/>
      <c r="F61" s="162"/>
      <c r="G61" s="163"/>
      <c r="H61" s="97"/>
      <c r="I61" s="164"/>
      <c r="J61" s="164"/>
      <c r="K61" s="164"/>
    </row>
    <row r="62" spans="1:11" ht="12.75">
      <c r="A62" s="96"/>
      <c r="B62" s="95"/>
      <c r="C62" s="74"/>
      <c r="D62" s="162">
        <f t="shared" si="0"/>
        <v>0</v>
      </c>
      <c r="E62" s="162"/>
      <c r="F62" s="162"/>
      <c r="G62" s="163"/>
      <c r="H62" s="97"/>
      <c r="I62" s="164"/>
      <c r="J62" s="164"/>
      <c r="K62" s="164"/>
    </row>
    <row r="63" spans="1:11" ht="12.75">
      <c r="A63" s="96"/>
      <c r="B63" s="95"/>
      <c r="C63" s="74"/>
      <c r="D63" s="162">
        <f t="shared" si="0"/>
        <v>0</v>
      </c>
      <c r="E63" s="162"/>
      <c r="F63" s="162"/>
      <c r="G63" s="163"/>
      <c r="H63" s="97"/>
      <c r="I63" s="164"/>
      <c r="J63" s="164"/>
      <c r="K63" s="164"/>
    </row>
    <row r="64" spans="1:11" ht="12.75">
      <c r="A64" s="96"/>
      <c r="B64" s="95"/>
      <c r="C64" s="74"/>
      <c r="D64" s="162">
        <f t="shared" si="0"/>
        <v>0</v>
      </c>
      <c r="E64" s="162"/>
      <c r="F64" s="162"/>
      <c r="G64" s="163"/>
      <c r="H64" s="97"/>
      <c r="I64" s="164"/>
      <c r="J64" s="164"/>
      <c r="K64" s="164"/>
    </row>
    <row r="65" spans="1:11" ht="12.75">
      <c r="A65" s="96"/>
      <c r="B65" s="95"/>
      <c r="C65" s="74"/>
      <c r="D65" s="162">
        <f t="shared" si="0"/>
        <v>0</v>
      </c>
      <c r="E65" s="162"/>
      <c r="F65" s="162"/>
      <c r="G65" s="163"/>
      <c r="H65" s="97"/>
      <c r="I65" s="164"/>
      <c r="J65" s="164"/>
      <c r="K65" s="164"/>
    </row>
    <row r="66" spans="1:11" ht="12.75">
      <c r="A66" s="96"/>
      <c r="B66" s="95"/>
      <c r="C66" s="74"/>
      <c r="D66" s="162">
        <f t="shared" si="0"/>
        <v>0</v>
      </c>
      <c r="E66" s="162"/>
      <c r="F66" s="162"/>
      <c r="G66" s="163"/>
      <c r="H66" s="97"/>
      <c r="I66" s="164"/>
      <c r="J66" s="164"/>
      <c r="K66" s="164"/>
    </row>
    <row r="67" spans="1:11" ht="12.75">
      <c r="A67" s="96"/>
      <c r="B67" s="95"/>
      <c r="C67" s="74"/>
      <c r="D67" s="162">
        <f t="shared" si="0"/>
        <v>0</v>
      </c>
      <c r="E67" s="162"/>
      <c r="F67" s="162"/>
      <c r="G67" s="163"/>
      <c r="H67" s="97"/>
      <c r="I67" s="164"/>
      <c r="J67" s="164"/>
      <c r="K67" s="164"/>
    </row>
    <row r="68" spans="1:11" ht="12.75">
      <c r="A68" s="96"/>
      <c r="B68" s="95"/>
      <c r="C68" s="74"/>
      <c r="D68" s="162">
        <f t="shared" si="0"/>
        <v>0</v>
      </c>
      <c r="E68" s="162"/>
      <c r="F68" s="162"/>
      <c r="G68" s="163"/>
      <c r="H68" s="97"/>
      <c r="I68" s="164"/>
      <c r="J68" s="164"/>
      <c r="K68" s="164"/>
    </row>
    <row r="69" spans="1:11" ht="12.75">
      <c r="A69" s="96"/>
      <c r="B69" s="95"/>
      <c r="C69" s="74"/>
      <c r="D69" s="162">
        <f t="shared" si="0"/>
        <v>0</v>
      </c>
      <c r="E69" s="162"/>
      <c r="F69" s="162"/>
      <c r="G69" s="163"/>
      <c r="H69" s="97"/>
      <c r="I69" s="164"/>
      <c r="J69" s="164"/>
      <c r="K69" s="164"/>
    </row>
    <row r="70" spans="1:11" ht="12.75">
      <c r="A70" s="96"/>
      <c r="B70" s="95"/>
      <c r="C70" s="74"/>
      <c r="D70" s="162">
        <f t="shared" si="0"/>
        <v>0</v>
      </c>
      <c r="E70" s="162"/>
      <c r="F70" s="162"/>
      <c r="G70" s="163"/>
      <c r="H70" s="97"/>
      <c r="I70" s="164"/>
      <c r="J70" s="164"/>
      <c r="K70" s="164"/>
    </row>
    <row r="71" spans="1:11" ht="12.75">
      <c r="A71" s="96"/>
      <c r="B71" s="95"/>
      <c r="C71" s="74"/>
      <c r="D71" s="162">
        <f t="shared" si="0"/>
        <v>0</v>
      </c>
      <c r="E71" s="162"/>
      <c r="F71" s="162"/>
      <c r="G71" s="163"/>
      <c r="H71" s="97"/>
      <c r="I71" s="164"/>
      <c r="J71" s="164"/>
      <c r="K71" s="164"/>
    </row>
    <row r="72" spans="1:11" ht="12.75">
      <c r="A72" s="96"/>
      <c r="B72" s="95"/>
      <c r="C72" s="74"/>
      <c r="D72" s="162">
        <f t="shared" si="0"/>
        <v>0</v>
      </c>
      <c r="E72" s="162"/>
      <c r="F72" s="162"/>
      <c r="G72" s="163"/>
      <c r="H72" s="97"/>
      <c r="I72" s="164"/>
      <c r="J72" s="164"/>
      <c r="K72" s="164"/>
    </row>
    <row r="73" spans="1:11" ht="12.75">
      <c r="A73" s="96"/>
      <c r="B73" s="95"/>
      <c r="C73" s="74"/>
      <c r="D73" s="162">
        <f t="shared" si="0"/>
        <v>0</v>
      </c>
      <c r="E73" s="162"/>
      <c r="F73" s="162"/>
      <c r="G73" s="163"/>
      <c r="H73" s="97"/>
      <c r="I73" s="164"/>
      <c r="J73" s="164"/>
      <c r="K73" s="164"/>
    </row>
    <row r="74" spans="1:11" ht="12.75">
      <c r="A74" s="96"/>
      <c r="B74" s="95"/>
      <c r="C74" s="74"/>
      <c r="D74" s="162">
        <f t="shared" si="0"/>
        <v>0</v>
      </c>
      <c r="E74" s="162"/>
      <c r="F74" s="162"/>
      <c r="G74" s="163"/>
      <c r="H74" s="97"/>
      <c r="I74" s="164"/>
      <c r="J74" s="164"/>
      <c r="K74" s="164"/>
    </row>
    <row r="75" spans="1:11" ht="12.75">
      <c r="A75" s="96"/>
      <c r="B75" s="95"/>
      <c r="C75" s="74"/>
      <c r="D75" s="162">
        <f t="shared" ref="D75:D79" si="1">IFERROR(C75*175,"")</f>
        <v>0</v>
      </c>
      <c r="E75" s="162"/>
      <c r="F75" s="162"/>
      <c r="G75" s="163"/>
      <c r="H75" s="97"/>
      <c r="I75" s="164"/>
      <c r="J75" s="164"/>
      <c r="K75" s="164"/>
    </row>
    <row r="76" spans="1:11" ht="12.75">
      <c r="A76" s="96"/>
      <c r="B76" s="95"/>
      <c r="C76" s="74"/>
      <c r="D76" s="162">
        <f t="shared" si="1"/>
        <v>0</v>
      </c>
      <c r="E76" s="162"/>
      <c r="F76" s="162"/>
      <c r="G76" s="163"/>
      <c r="H76" s="97"/>
      <c r="I76" s="164"/>
      <c r="J76" s="164"/>
      <c r="K76" s="164"/>
    </row>
    <row r="77" spans="1:11" ht="12.75">
      <c r="A77" s="96"/>
      <c r="B77" s="95"/>
      <c r="C77" s="74"/>
      <c r="D77" s="162">
        <f t="shared" si="1"/>
        <v>0</v>
      </c>
      <c r="E77" s="162"/>
      <c r="F77" s="162"/>
      <c r="G77" s="163"/>
      <c r="H77" s="97"/>
      <c r="I77" s="164"/>
      <c r="J77" s="164"/>
      <c r="K77" s="164"/>
    </row>
    <row r="78" spans="1:11" ht="12.75">
      <c r="A78" s="96"/>
      <c r="B78" s="95"/>
      <c r="C78" s="74"/>
      <c r="D78" s="162">
        <f t="shared" si="1"/>
        <v>0</v>
      </c>
      <c r="E78" s="162"/>
      <c r="F78" s="162"/>
      <c r="G78" s="163"/>
      <c r="H78" s="97"/>
      <c r="I78" s="164"/>
      <c r="J78" s="164"/>
      <c r="K78" s="164"/>
    </row>
    <row r="79" spans="1:11" ht="12.75">
      <c r="A79" s="101" t="s">
        <v>158</v>
      </c>
      <c r="B79" s="95">
        <f>SUM(B10:B78)</f>
        <v>1200</v>
      </c>
      <c r="C79" s="74">
        <f>SUM(C10:C78)</f>
        <v>7.5</v>
      </c>
      <c r="D79" s="162">
        <f t="shared" si="1"/>
        <v>1312.5</v>
      </c>
      <c r="E79" s="162"/>
      <c r="F79" s="162">
        <f>SUM(F11:F78)</f>
        <v>0</v>
      </c>
      <c r="G79" s="163"/>
      <c r="H79" s="97"/>
      <c r="I79" s="164"/>
      <c r="J79" s="164"/>
      <c r="K79" s="164"/>
    </row>
    <row r="80" spans="1:11">
      <c r="A80" s="101" t="s">
        <v>159</v>
      </c>
      <c r="B80" s="159">
        <f>SUM(B79,D79:H79)</f>
        <v>2512.5</v>
      </c>
      <c r="C80" s="159"/>
    </row>
    <row r="81" spans="1:11">
      <c r="B81" s="91"/>
      <c r="C81" s="91"/>
    </row>
    <row r="82" spans="1:11">
      <c r="A82" s="160" t="s">
        <v>160</v>
      </c>
      <c r="B82" s="160"/>
      <c r="C82" s="160"/>
      <c r="D82" s="160"/>
      <c r="E82" s="160"/>
      <c r="F82" s="160"/>
      <c r="G82" s="160"/>
      <c r="H82" s="160"/>
      <c r="I82" s="160"/>
      <c r="J82" s="160"/>
      <c r="K82" s="160"/>
    </row>
    <row r="83" spans="1:11">
      <c r="A83" s="158" t="s">
        <v>1416</v>
      </c>
      <c r="B83" s="158"/>
      <c r="C83" s="158"/>
      <c r="D83" s="158"/>
      <c r="E83" s="158"/>
      <c r="F83" s="158"/>
      <c r="G83" s="158"/>
      <c r="H83" s="158"/>
      <c r="I83" s="158"/>
      <c r="J83" s="158"/>
      <c r="K83" s="158"/>
    </row>
    <row r="84" spans="1:11">
      <c r="A84" s="161" t="s">
        <v>161</v>
      </c>
      <c r="B84" s="161"/>
      <c r="C84" s="161"/>
      <c r="D84" s="161"/>
      <c r="E84" s="161"/>
      <c r="F84" s="161"/>
      <c r="G84" s="161"/>
      <c r="H84" s="161"/>
      <c r="I84" s="161"/>
      <c r="J84" s="161"/>
      <c r="K84" s="161"/>
    </row>
    <row r="85" spans="1:11">
      <c r="A85" s="161" t="s">
        <v>1417</v>
      </c>
      <c r="B85" s="161"/>
      <c r="C85" s="161"/>
      <c r="D85" s="161"/>
      <c r="E85" s="161"/>
      <c r="F85" s="161"/>
      <c r="G85" s="161"/>
      <c r="H85" s="161"/>
      <c r="I85" s="161"/>
      <c r="J85" s="161"/>
      <c r="K85" s="161"/>
    </row>
    <row r="86" spans="1:11">
      <c r="A86" s="161" t="s">
        <v>162</v>
      </c>
      <c r="B86" s="161"/>
      <c r="C86" s="161"/>
      <c r="D86" s="161"/>
      <c r="E86" s="161"/>
      <c r="F86" s="161"/>
      <c r="G86" s="161"/>
      <c r="H86" s="161"/>
      <c r="I86" s="161"/>
      <c r="J86" s="161"/>
      <c r="K86" s="161"/>
    </row>
    <row r="87" spans="1:11">
      <c r="A87" s="157"/>
      <c r="B87" s="157"/>
      <c r="C87" s="157"/>
      <c r="D87" s="157"/>
      <c r="E87" s="157"/>
      <c r="F87" s="157"/>
      <c r="G87" s="157"/>
      <c r="H87" s="157"/>
      <c r="I87" s="157"/>
      <c r="J87" s="157"/>
      <c r="K87" s="157"/>
    </row>
    <row r="88" spans="1:11">
      <c r="A88" s="158" t="s">
        <v>163</v>
      </c>
      <c r="B88" s="158"/>
      <c r="C88" s="158"/>
      <c r="D88" s="158"/>
      <c r="E88" s="158"/>
      <c r="F88" s="158"/>
      <c r="G88" s="158"/>
      <c r="H88" s="158"/>
      <c r="I88" s="158"/>
      <c r="J88" s="158"/>
      <c r="K88" s="158"/>
    </row>
    <row r="89" spans="1:11">
      <c r="A89" s="158" t="s">
        <v>164</v>
      </c>
      <c r="B89" s="158"/>
      <c r="C89" s="158"/>
      <c r="D89" s="158"/>
      <c r="E89" s="158"/>
      <c r="F89" s="158"/>
      <c r="G89" s="158"/>
      <c r="H89" s="158"/>
      <c r="I89" s="158"/>
      <c r="J89" s="158"/>
      <c r="K89" s="158"/>
    </row>
    <row r="90" spans="1:11">
      <c r="A90" s="158" t="s">
        <v>165</v>
      </c>
      <c r="B90" s="158"/>
      <c r="C90" s="158"/>
      <c r="D90" s="158"/>
      <c r="E90" s="158"/>
      <c r="F90" s="158"/>
      <c r="G90" s="158"/>
      <c r="H90" s="158"/>
      <c r="I90" s="158"/>
      <c r="J90" s="158"/>
      <c r="K90" s="158"/>
    </row>
    <row r="91" spans="1:11">
      <c r="A91" s="158"/>
      <c r="B91" s="158"/>
      <c r="C91" s="158"/>
      <c r="D91" s="158"/>
      <c r="E91" s="158"/>
      <c r="F91" s="158"/>
      <c r="G91" s="158"/>
      <c r="H91" s="158"/>
      <c r="I91" s="158"/>
      <c r="J91" s="158"/>
      <c r="K91" s="158"/>
    </row>
    <row r="92" spans="1:11">
      <c r="A92" s="158" t="s">
        <v>166</v>
      </c>
      <c r="B92" s="158"/>
      <c r="C92" s="158"/>
      <c r="D92" s="158"/>
      <c r="E92" s="158"/>
      <c r="F92" s="158"/>
      <c r="G92" s="158"/>
      <c r="H92" s="158"/>
      <c r="I92" s="158"/>
      <c r="J92" s="158"/>
      <c r="K92" s="158"/>
    </row>
    <row r="93" spans="1:11">
      <c r="B93" s="75"/>
      <c r="C93" s="81"/>
    </row>
  </sheetData>
  <sheetProtection selectLockedCells="1"/>
  <mergeCells count="236">
    <mergeCell ref="A1:A4"/>
    <mergeCell ref="B1:K2"/>
    <mergeCell ref="B3:C3"/>
    <mergeCell ref="D3:E3"/>
    <mergeCell ref="B4:C4"/>
    <mergeCell ref="D4:E4"/>
    <mergeCell ref="I9:K9"/>
    <mergeCell ref="Q9:R9"/>
    <mergeCell ref="D10:E10"/>
    <mergeCell ref="F10:G10"/>
    <mergeCell ref="I10:K10"/>
    <mergeCell ref="D11:E11"/>
    <mergeCell ref="F11:G11"/>
    <mergeCell ref="I11:K11"/>
    <mergeCell ref="B6:C6"/>
    <mergeCell ref="D6:E6"/>
    <mergeCell ref="B7:C7"/>
    <mergeCell ref="D7:E7"/>
    <mergeCell ref="D9:E9"/>
    <mergeCell ref="F9:G9"/>
    <mergeCell ref="D14:E14"/>
    <mergeCell ref="F14:G14"/>
    <mergeCell ref="I14:K14"/>
    <mergeCell ref="D15:E15"/>
    <mergeCell ref="F15:G15"/>
    <mergeCell ref="I15:K15"/>
    <mergeCell ref="D12:E12"/>
    <mergeCell ref="F12:G12"/>
    <mergeCell ref="I12:K12"/>
    <mergeCell ref="D13:E13"/>
    <mergeCell ref="F13:G13"/>
    <mergeCell ref="I13:K13"/>
    <mergeCell ref="D18:E18"/>
    <mergeCell ref="F18:G18"/>
    <mergeCell ref="I18:K18"/>
    <mergeCell ref="D19:E19"/>
    <mergeCell ref="F19:G19"/>
    <mergeCell ref="I19:K19"/>
    <mergeCell ref="D16:E16"/>
    <mergeCell ref="F16:G16"/>
    <mergeCell ref="I16:K16"/>
    <mergeCell ref="D17:E17"/>
    <mergeCell ref="F17:G17"/>
    <mergeCell ref="I17:K17"/>
    <mergeCell ref="D22:E22"/>
    <mergeCell ref="F22:G22"/>
    <mergeCell ref="I22:K22"/>
    <mergeCell ref="D23:E23"/>
    <mergeCell ref="F23:G23"/>
    <mergeCell ref="I23:K23"/>
    <mergeCell ref="D20:E20"/>
    <mergeCell ref="F20:G20"/>
    <mergeCell ref="I20:K20"/>
    <mergeCell ref="D21:E21"/>
    <mergeCell ref="F21:G21"/>
    <mergeCell ref="I21:K21"/>
    <mergeCell ref="D26:E26"/>
    <mergeCell ref="F26:G26"/>
    <mergeCell ref="I26:K26"/>
    <mergeCell ref="D27:E27"/>
    <mergeCell ref="F27:G27"/>
    <mergeCell ref="I27:K27"/>
    <mergeCell ref="D24:E24"/>
    <mergeCell ref="F24:G24"/>
    <mergeCell ref="I24:K24"/>
    <mergeCell ref="D25:E25"/>
    <mergeCell ref="F25:G25"/>
    <mergeCell ref="I25:K25"/>
    <mergeCell ref="D30:E30"/>
    <mergeCell ref="F30:G30"/>
    <mergeCell ref="I30:K30"/>
    <mergeCell ref="D31:E31"/>
    <mergeCell ref="F31:G31"/>
    <mergeCell ref="I31:K31"/>
    <mergeCell ref="D28:E28"/>
    <mergeCell ref="F28:G28"/>
    <mergeCell ref="I28:K28"/>
    <mergeCell ref="D29:E29"/>
    <mergeCell ref="F29:G29"/>
    <mergeCell ref="I29:K29"/>
    <mergeCell ref="D34:E34"/>
    <mergeCell ref="F34:G34"/>
    <mergeCell ref="I34:K34"/>
    <mergeCell ref="D35:E35"/>
    <mergeCell ref="F35:G35"/>
    <mergeCell ref="I35:K35"/>
    <mergeCell ref="D32:E32"/>
    <mergeCell ref="F32:G32"/>
    <mergeCell ref="I32:K32"/>
    <mergeCell ref="D33:E33"/>
    <mergeCell ref="F33:G33"/>
    <mergeCell ref="I33:K33"/>
    <mergeCell ref="D38:E38"/>
    <mergeCell ref="F38:G38"/>
    <mergeCell ref="I38:K38"/>
    <mergeCell ref="D39:E39"/>
    <mergeCell ref="F39:G39"/>
    <mergeCell ref="I39:K39"/>
    <mergeCell ref="D36:E36"/>
    <mergeCell ref="F36:G36"/>
    <mergeCell ref="I36:K36"/>
    <mergeCell ref="D37:E37"/>
    <mergeCell ref="F37:G37"/>
    <mergeCell ref="I37:K37"/>
    <mergeCell ref="D42:E42"/>
    <mergeCell ref="F42:G42"/>
    <mergeCell ref="I42:K42"/>
    <mergeCell ref="D43:E43"/>
    <mergeCell ref="F43:G43"/>
    <mergeCell ref="I43:K43"/>
    <mergeCell ref="D40:E40"/>
    <mergeCell ref="F40:G40"/>
    <mergeCell ref="I40:K40"/>
    <mergeCell ref="D41:E41"/>
    <mergeCell ref="F41:G41"/>
    <mergeCell ref="I41:K41"/>
    <mergeCell ref="D46:E46"/>
    <mergeCell ref="F46:G46"/>
    <mergeCell ref="I46:K46"/>
    <mergeCell ref="D47:E47"/>
    <mergeCell ref="F47:G47"/>
    <mergeCell ref="I47:K47"/>
    <mergeCell ref="D44:E44"/>
    <mergeCell ref="F44:G44"/>
    <mergeCell ref="I44:K44"/>
    <mergeCell ref="D45:E45"/>
    <mergeCell ref="F45:G45"/>
    <mergeCell ref="I45:K45"/>
    <mergeCell ref="D50:E50"/>
    <mergeCell ref="F50:G50"/>
    <mergeCell ref="I50:K50"/>
    <mergeCell ref="D51:E51"/>
    <mergeCell ref="F51:G51"/>
    <mergeCell ref="I51:K51"/>
    <mergeCell ref="D48:E48"/>
    <mergeCell ref="F48:G48"/>
    <mergeCell ref="I48:K48"/>
    <mergeCell ref="D49:E49"/>
    <mergeCell ref="F49:G49"/>
    <mergeCell ref="I49:K49"/>
    <mergeCell ref="D54:E54"/>
    <mergeCell ref="F54:G54"/>
    <mergeCell ref="I54:K54"/>
    <mergeCell ref="D55:E55"/>
    <mergeCell ref="F55:G55"/>
    <mergeCell ref="I55:K55"/>
    <mergeCell ref="D52:E52"/>
    <mergeCell ref="F52:G52"/>
    <mergeCell ref="I52:K52"/>
    <mergeCell ref="D53:E53"/>
    <mergeCell ref="F53:G53"/>
    <mergeCell ref="I53:K53"/>
    <mergeCell ref="D58:E58"/>
    <mergeCell ref="F58:G58"/>
    <mergeCell ref="I58:K58"/>
    <mergeCell ref="D59:E59"/>
    <mergeCell ref="F59:G59"/>
    <mergeCell ref="I59:K59"/>
    <mergeCell ref="D56:E56"/>
    <mergeCell ref="F56:G56"/>
    <mergeCell ref="I56:K56"/>
    <mergeCell ref="D57:E57"/>
    <mergeCell ref="F57:G57"/>
    <mergeCell ref="I57:K57"/>
    <mergeCell ref="D62:E62"/>
    <mergeCell ref="F62:G62"/>
    <mergeCell ref="I62:K62"/>
    <mergeCell ref="D63:E63"/>
    <mergeCell ref="F63:G63"/>
    <mergeCell ref="I63:K63"/>
    <mergeCell ref="D60:E60"/>
    <mergeCell ref="F60:G60"/>
    <mergeCell ref="I60:K60"/>
    <mergeCell ref="D61:E61"/>
    <mergeCell ref="F61:G61"/>
    <mergeCell ref="I61:K61"/>
    <mergeCell ref="D66:E66"/>
    <mergeCell ref="F66:G66"/>
    <mergeCell ref="I66:K66"/>
    <mergeCell ref="D67:E67"/>
    <mergeCell ref="F67:G67"/>
    <mergeCell ref="I67:K67"/>
    <mergeCell ref="D64:E64"/>
    <mergeCell ref="F64:G64"/>
    <mergeCell ref="I64:K64"/>
    <mergeCell ref="D65:E65"/>
    <mergeCell ref="F65:G65"/>
    <mergeCell ref="I65:K65"/>
    <mergeCell ref="D70:E70"/>
    <mergeCell ref="F70:G70"/>
    <mergeCell ref="I70:K70"/>
    <mergeCell ref="D71:E71"/>
    <mergeCell ref="F71:G71"/>
    <mergeCell ref="I71:K71"/>
    <mergeCell ref="D68:E68"/>
    <mergeCell ref="F68:G68"/>
    <mergeCell ref="I68:K68"/>
    <mergeCell ref="D69:E69"/>
    <mergeCell ref="F69:G69"/>
    <mergeCell ref="I69:K69"/>
    <mergeCell ref="D74:E74"/>
    <mergeCell ref="F74:G74"/>
    <mergeCell ref="I74:K74"/>
    <mergeCell ref="D75:E75"/>
    <mergeCell ref="F75:G75"/>
    <mergeCell ref="I75:K75"/>
    <mergeCell ref="D72:E72"/>
    <mergeCell ref="F72:G72"/>
    <mergeCell ref="I72:K72"/>
    <mergeCell ref="D73:E73"/>
    <mergeCell ref="F73:G73"/>
    <mergeCell ref="I73:K73"/>
    <mergeCell ref="D78:E78"/>
    <mergeCell ref="F78:G78"/>
    <mergeCell ref="I78:K78"/>
    <mergeCell ref="D79:E79"/>
    <mergeCell ref="F79:G79"/>
    <mergeCell ref="I79:K79"/>
    <mergeCell ref="D76:E76"/>
    <mergeCell ref="F76:G76"/>
    <mergeCell ref="I76:K76"/>
    <mergeCell ref="D77:E77"/>
    <mergeCell ref="F77:G77"/>
    <mergeCell ref="I77:K77"/>
    <mergeCell ref="A87:K87"/>
    <mergeCell ref="A88:K88"/>
    <mergeCell ref="A89:K89"/>
    <mergeCell ref="A90:K90"/>
    <mergeCell ref="A91:K91"/>
    <mergeCell ref="A92:K92"/>
    <mergeCell ref="B80:C80"/>
    <mergeCell ref="A82:K82"/>
    <mergeCell ref="A83:K83"/>
    <mergeCell ref="A84:K84"/>
    <mergeCell ref="A85:K85"/>
    <mergeCell ref="A86:K86"/>
  </mergeCells>
  <pageMargins left="0.17" right="0.17" top="0.17" bottom="0.17" header="0" footer="0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ABC9D-B18A-4E24-B905-21C000DB2362}">
  <sheetPr codeName="Sheet5"/>
  <dimension ref="A1:R350"/>
  <sheetViews>
    <sheetView topLeftCell="B1" zoomScaleNormal="100" workbookViewId="0">
      <selection activeCell="D27" sqref="D27"/>
    </sheetView>
  </sheetViews>
  <sheetFormatPr defaultRowHeight="12.75"/>
  <cols>
    <col min="1" max="1" width="9.140625" style="102" hidden="1" customWidth="1"/>
    <col min="2" max="2" width="14.7109375" style="102" customWidth="1"/>
    <col min="3" max="3" width="7.5703125" style="102" hidden="1" customWidth="1"/>
    <col min="4" max="4" width="47.7109375" style="102" customWidth="1"/>
    <col min="5" max="5" width="2.28515625" style="102" hidden="1" customWidth="1"/>
    <col min="6" max="7" width="11" style="102" hidden="1" customWidth="1"/>
    <col min="8" max="8" width="14.140625" style="102" customWidth="1"/>
    <col min="9" max="9" width="8.5703125" style="102" customWidth="1"/>
    <col min="10" max="10" width="2.28515625" style="102" hidden="1" customWidth="1"/>
    <col min="11" max="11" width="12" style="102" customWidth="1"/>
    <col min="12" max="12" width="12" style="103" customWidth="1"/>
    <col min="13" max="13" width="18.7109375" style="102" customWidth="1"/>
    <col min="14" max="14" width="18.7109375" style="104" hidden="1" customWidth="1"/>
    <col min="15" max="15" width="6" style="104" hidden="1" customWidth="1"/>
    <col min="16" max="16" width="6" style="103" hidden="1" customWidth="1"/>
    <col min="17" max="18" width="9.140625" style="102" hidden="1" customWidth="1"/>
    <col min="19" max="16384" width="9.140625" style="102"/>
  </cols>
  <sheetData>
    <row r="1" spans="1:18" ht="15" customHeight="1">
      <c r="A1" s="125" t="s">
        <v>92</v>
      </c>
      <c r="B1" s="125" t="s">
        <v>167</v>
      </c>
      <c r="C1" s="125" t="s">
        <v>168</v>
      </c>
      <c r="D1" t="s">
        <v>1391</v>
      </c>
      <c r="E1" t="s">
        <v>90</v>
      </c>
      <c r="F1" t="s">
        <v>169</v>
      </c>
      <c r="G1" t="s">
        <v>170</v>
      </c>
      <c r="H1" t="s">
        <v>171</v>
      </c>
      <c r="I1" t="s">
        <v>75</v>
      </c>
      <c r="J1" t="s">
        <v>91</v>
      </c>
      <c r="K1" s="6" t="s">
        <v>1392</v>
      </c>
      <c r="L1" s="126" t="s">
        <v>172</v>
      </c>
      <c r="M1" s="125" t="s">
        <v>149</v>
      </c>
      <c r="N1" s="124" t="s">
        <v>1545</v>
      </c>
      <c r="O1" s="124" t="s">
        <v>173</v>
      </c>
      <c r="P1" s="123" t="s">
        <v>1544</v>
      </c>
      <c r="Q1" s="122" t="s">
        <v>118</v>
      </c>
      <c r="R1" s="122" t="s">
        <v>152</v>
      </c>
    </row>
    <row r="2" spans="1:18" ht="15" customHeight="1">
      <c r="B2" s="102" t="s">
        <v>1543</v>
      </c>
      <c r="C2" s="102">
        <v>34</v>
      </c>
      <c r="D2" s="102" t="s">
        <v>1542</v>
      </c>
      <c r="E2" s="102" t="e" vm="2">
        <v>#VALUE!</v>
      </c>
      <c r="I2" s="102" t="s">
        <v>1534</v>
      </c>
      <c r="J2" s="102" t="e" vm="3">
        <v>#VALUE!</v>
      </c>
      <c r="K2" s="102" t="s">
        <v>1541</v>
      </c>
      <c r="L2" s="103" t="s">
        <v>49</v>
      </c>
      <c r="O2" s="104" t="str">
        <f>"Comply with "&amp;B2&amp;" "&amp;D2</f>
        <v>Comply with SL70-074-34 Erroneous Pitot Probe Heating Status Indication</v>
      </c>
    </row>
    <row r="3" spans="1:18" ht="15" customHeight="1">
      <c r="B3" s="129" t="s">
        <v>1565</v>
      </c>
      <c r="C3" s="129">
        <v>25</v>
      </c>
      <c r="D3" s="129" t="s">
        <v>1566</v>
      </c>
      <c r="E3" s="129" t="e" vm="2">
        <v>#VALUE!</v>
      </c>
      <c r="F3" s="129" t="s">
        <v>49</v>
      </c>
      <c r="G3" s="129" t="s">
        <v>49</v>
      </c>
      <c r="H3" s="129"/>
      <c r="I3" s="129" t="s">
        <v>1551</v>
      </c>
      <c r="J3" s="129" t="e" vm="3">
        <v>#VALUE!</v>
      </c>
      <c r="K3" s="129" t="s">
        <v>1567</v>
      </c>
      <c r="L3" s="130" t="s">
        <v>49</v>
      </c>
      <c r="M3" s="129"/>
      <c r="O3" s="104" t="str">
        <f>"Comply with "&amp;B3&amp;" "&amp;D3</f>
        <v>Comply with SL70-073-25 ELT 406 AF KANNAD</v>
      </c>
    </row>
    <row r="4" spans="1:18" ht="15" customHeight="1">
      <c r="B4" s="102" t="s">
        <v>1526</v>
      </c>
      <c r="C4" s="102">
        <v>34</v>
      </c>
      <c r="D4" s="116" t="s">
        <v>1525</v>
      </c>
      <c r="H4" s="102" t="s">
        <v>182</v>
      </c>
      <c r="I4" s="102" t="s">
        <v>1519</v>
      </c>
      <c r="K4" s="102" t="s">
        <v>1518</v>
      </c>
      <c r="L4" s="103" t="s">
        <v>49</v>
      </c>
      <c r="N4" s="104" t="s">
        <v>49</v>
      </c>
      <c r="O4" s="104" t="str">
        <f>"Comply with "&amp;B4&amp;" "&amp;D4</f>
        <v>Comply with SL70-071-34 R1 Weather Radar</v>
      </c>
    </row>
    <row r="5" spans="1:18" ht="15" customHeight="1">
      <c r="B5" s="102" t="s">
        <v>1398</v>
      </c>
      <c r="C5" s="102">
        <v>34</v>
      </c>
      <c r="D5" s="102" t="s">
        <v>1399</v>
      </c>
      <c r="I5" s="102" t="s">
        <v>1400</v>
      </c>
      <c r="K5" s="102" t="s">
        <v>1401</v>
      </c>
      <c r="L5" s="103" t="s">
        <v>63</v>
      </c>
      <c r="N5" s="104" t="s">
        <v>49</v>
      </c>
      <c r="O5" s="104" t="str">
        <f>"Comply with "&amp;B5&amp;" "&amp;D5</f>
        <v>Comply with SL70-070-34 MD302 Standby attitude module software update (software version 1.1.3)</v>
      </c>
      <c r="P5" s="103" t="s">
        <v>224</v>
      </c>
      <c r="Q5" s="102" t="s">
        <v>63</v>
      </c>
      <c r="R5" s="102">
        <v>1</v>
      </c>
    </row>
    <row r="6" spans="1:18" ht="15" customHeight="1">
      <c r="B6" s="102" t="s">
        <v>238</v>
      </c>
      <c r="C6" s="102">
        <v>72</v>
      </c>
      <c r="D6" s="102" t="s">
        <v>239</v>
      </c>
      <c r="F6" s="102" t="s">
        <v>240</v>
      </c>
      <c r="G6" s="102" t="s">
        <v>49</v>
      </c>
      <c r="H6" s="102" t="s">
        <v>241</v>
      </c>
      <c r="I6" s="102" t="s">
        <v>242</v>
      </c>
      <c r="L6" s="114">
        <v>45552</v>
      </c>
      <c r="M6" s="107"/>
      <c r="N6" s="104" t="s">
        <v>49</v>
      </c>
      <c r="O6" s="104" t="str">
        <f>"Comply with "&amp;B6&amp;" "&amp;D6</f>
        <v>Comply with SL70-069-72 First-stage power turbine blade</v>
      </c>
      <c r="P6" s="103" t="s">
        <v>63</v>
      </c>
      <c r="Q6" s="102" t="s">
        <v>63</v>
      </c>
    </row>
    <row r="7" spans="1:18" ht="15" customHeight="1">
      <c r="B7" s="102" t="s">
        <v>222</v>
      </c>
      <c r="C7" s="102">
        <v>32</v>
      </c>
      <c r="D7" s="102" t="s">
        <v>223</v>
      </c>
      <c r="F7" s="102" t="s">
        <v>49</v>
      </c>
      <c r="G7" s="102" t="s">
        <v>224</v>
      </c>
      <c r="I7" s="102" t="s">
        <v>225</v>
      </c>
      <c r="K7" s="102" t="s">
        <v>226</v>
      </c>
      <c r="L7" s="114">
        <v>45912</v>
      </c>
      <c r="M7" s="107"/>
      <c r="N7" s="104" t="s">
        <v>49</v>
      </c>
      <c r="O7" s="104" t="str">
        <f>"Comply with "&amp;B7&amp;" "&amp;D7</f>
        <v>Comply with SL70-068-32 Main wheel assembly P/N 40-489 rupture disc torque</v>
      </c>
      <c r="P7" s="103" t="s">
        <v>63</v>
      </c>
      <c r="Q7" s="102" t="s">
        <v>63</v>
      </c>
    </row>
    <row r="8" spans="1:18" ht="15" customHeight="1">
      <c r="B8" s="102" t="s">
        <v>267</v>
      </c>
      <c r="C8" s="102">
        <v>72</v>
      </c>
      <c r="D8" s="102" t="s">
        <v>268</v>
      </c>
      <c r="F8" s="102" t="s">
        <v>269</v>
      </c>
      <c r="G8" s="102" t="s">
        <v>49</v>
      </c>
      <c r="H8" s="102" t="s">
        <v>241</v>
      </c>
      <c r="I8" s="102" t="s">
        <v>270</v>
      </c>
      <c r="L8" s="115">
        <v>45350</v>
      </c>
      <c r="M8" s="107"/>
      <c r="N8" s="104" t="s">
        <v>49</v>
      </c>
      <c r="O8" s="104" t="str">
        <f>"Comply with "&amp;B8&amp;" "&amp;D8</f>
        <v>Comply with SL70-067-72 Second-stage power turbine blade</v>
      </c>
      <c r="P8" s="103" t="s">
        <v>63</v>
      </c>
      <c r="Q8" s="102" t="s">
        <v>63</v>
      </c>
    </row>
    <row r="9" spans="1:18" ht="15" customHeight="1">
      <c r="B9" s="102" t="s">
        <v>1505</v>
      </c>
      <c r="C9" s="102">
        <v>34</v>
      </c>
      <c r="D9" s="102" t="s">
        <v>227</v>
      </c>
      <c r="E9" s="102" t="e" vm="4">
        <v>#VALUE!</v>
      </c>
      <c r="F9" s="102" t="s">
        <v>49</v>
      </c>
      <c r="G9" s="102" t="s">
        <v>49</v>
      </c>
      <c r="I9" s="102" t="s">
        <v>1490</v>
      </c>
      <c r="K9" s="102" t="s">
        <v>1504</v>
      </c>
      <c r="L9" s="103" t="s">
        <v>63</v>
      </c>
      <c r="N9" s="104" t="s">
        <v>49</v>
      </c>
      <c r="O9" s="104" t="str">
        <f>"Comply with "&amp;B9&amp;" "&amp;D9</f>
        <v>Comply with SL70-066-34-R4 Retrofit of the GTX 345DR (Diversity) Transponder</v>
      </c>
      <c r="P9" s="103" t="s">
        <v>63</v>
      </c>
    </row>
    <row r="10" spans="1:18" ht="15" customHeight="1">
      <c r="B10" s="102" t="s">
        <v>191</v>
      </c>
      <c r="D10" s="102" t="s">
        <v>192</v>
      </c>
      <c r="H10" s="102" t="s">
        <v>175</v>
      </c>
      <c r="I10" s="102" t="s">
        <v>193</v>
      </c>
      <c r="K10" s="102" t="s">
        <v>194</v>
      </c>
      <c r="L10" s="103" t="s">
        <v>49</v>
      </c>
      <c r="M10" s="103"/>
      <c r="N10" s="104" t="s">
        <v>49</v>
      </c>
      <c r="O10" s="104" t="str">
        <f>"Comply with "&amp;B10&amp;" "&amp;D10</f>
        <v>Comply with SIL PT6A-291 FCU overhaul leading to hung start.</v>
      </c>
      <c r="P10" s="103" t="s">
        <v>63</v>
      </c>
      <c r="Q10" s="102" t="s">
        <v>63</v>
      </c>
    </row>
    <row r="11" spans="1:18" ht="15" customHeight="1">
      <c r="B11" s="127" t="s">
        <v>1546</v>
      </c>
      <c r="C11" s="127">
        <v>32</v>
      </c>
      <c r="D11" s="127" t="s">
        <v>1547</v>
      </c>
      <c r="E11" s="127" t="e" vm="2">
        <v>#VALUE!</v>
      </c>
      <c r="F11" s="127"/>
      <c r="G11" s="127"/>
      <c r="H11" s="127" t="s">
        <v>284</v>
      </c>
      <c r="I11" s="127" t="s">
        <v>1548</v>
      </c>
      <c r="J11" s="127" t="e" vm="3">
        <v>#VALUE!</v>
      </c>
      <c r="K11" s="127" t="s">
        <v>1549</v>
      </c>
      <c r="L11" s="187">
        <v>46290</v>
      </c>
      <c r="M11" s="127"/>
      <c r="N11" s="128"/>
      <c r="O11" s="128" t="str">
        <f>"Comply with "&amp;B11&amp;" "&amp;D11</f>
        <v>Comply with SB70-366-32 Main landing gear inspection.</v>
      </c>
    </row>
    <row r="12" spans="1:18" ht="15" customHeight="1">
      <c r="B12" s="102" t="s">
        <v>1540</v>
      </c>
      <c r="D12" s="102" t="s">
        <v>1539</v>
      </c>
      <c r="H12" s="102" t="s">
        <v>175</v>
      </c>
      <c r="I12" s="102" t="s">
        <v>1534</v>
      </c>
      <c r="K12" s="102" t="s">
        <v>1538</v>
      </c>
      <c r="L12" s="187">
        <v>46290</v>
      </c>
      <c r="M12" s="102" t="s">
        <v>1537</v>
      </c>
      <c r="N12" s="104" t="s">
        <v>1536</v>
      </c>
      <c r="O12" s="104" t="str">
        <f>"Comply with "&amp;B12&amp;" "&amp;D12</f>
        <v>Comply with SB70-362-27 Flight control lock pins</v>
      </c>
      <c r="Q12" s="102">
        <v>407541</v>
      </c>
      <c r="R12" s="102">
        <v>1</v>
      </c>
    </row>
    <row r="13" spans="1:18" ht="15" customHeight="1">
      <c r="B13" s="129" t="s">
        <v>1552</v>
      </c>
      <c r="C13" s="129">
        <v>21</v>
      </c>
      <c r="D13" s="129" t="s">
        <v>1553</v>
      </c>
      <c r="E13" s="129" t="e" vm="2">
        <v>#VALUE!</v>
      </c>
      <c r="F13" s="129" t="s">
        <v>49</v>
      </c>
      <c r="G13" s="129" t="s">
        <v>49</v>
      </c>
      <c r="H13" s="129" t="s">
        <v>175</v>
      </c>
      <c r="I13" s="129" t="s">
        <v>1554</v>
      </c>
      <c r="J13" s="129" t="e" vm="3">
        <v>#VALUE!</v>
      </c>
      <c r="K13" s="129" t="s">
        <v>1555</v>
      </c>
      <c r="L13" s="130" t="s">
        <v>49</v>
      </c>
      <c r="M13" s="129"/>
      <c r="O13" s="104" t="str">
        <f>"Comply with "&amp;B13&amp;" "&amp;D13</f>
        <v>Comply with SB70-360-21 ECS Fans upgrade</v>
      </c>
    </row>
    <row r="14" spans="1:18" ht="15" customHeight="1">
      <c r="B14" s="102" t="s">
        <v>1503</v>
      </c>
      <c r="C14" s="102">
        <v>92</v>
      </c>
      <c r="D14" s="102" t="s">
        <v>1502</v>
      </c>
      <c r="E14" s="102" t="e" vm="4">
        <v>#VALUE!</v>
      </c>
      <c r="F14" s="102" t="s">
        <v>49</v>
      </c>
      <c r="G14" s="102" t="s">
        <v>49</v>
      </c>
      <c r="H14" s="102" t="s">
        <v>175</v>
      </c>
      <c r="I14" s="102" t="s">
        <v>1490</v>
      </c>
      <c r="K14" s="102" t="s">
        <v>1501</v>
      </c>
      <c r="L14" s="103" t="s">
        <v>49</v>
      </c>
      <c r="N14" s="104" t="s">
        <v>1500</v>
      </c>
      <c r="O14" s="104" t="str">
        <f>"Comply with "&amp;B14&amp;" "&amp;D14</f>
        <v>Comply with SB70-359-92 Installation of the flyback diode</v>
      </c>
      <c r="P14" s="103" t="s">
        <v>1472</v>
      </c>
      <c r="Q14" s="120" t="s">
        <v>1499</v>
      </c>
      <c r="R14" s="102">
        <v>2</v>
      </c>
    </row>
    <row r="15" spans="1:18" ht="15" customHeight="1">
      <c r="B15" s="129" t="s">
        <v>1556</v>
      </c>
      <c r="C15" s="129">
        <v>92</v>
      </c>
      <c r="D15" s="129" t="s">
        <v>1557</v>
      </c>
      <c r="E15" s="129"/>
      <c r="F15" s="129" t="s">
        <v>49</v>
      </c>
      <c r="G15" s="129" t="s">
        <v>49</v>
      </c>
      <c r="H15" s="129" t="s">
        <v>175</v>
      </c>
      <c r="I15" s="129" t="s">
        <v>1554</v>
      </c>
      <c r="J15" s="129"/>
      <c r="K15" s="129" t="s">
        <v>1558</v>
      </c>
      <c r="L15" s="130" t="s">
        <v>49</v>
      </c>
      <c r="M15" s="129"/>
      <c r="O15" s="104" t="str">
        <f>"Comply with "&amp;B15&amp;" "&amp;D15</f>
        <v>Comply with SB70-358-92-R1 Lift transducer improvement</v>
      </c>
    </row>
    <row r="16" spans="1:18" ht="15" customHeight="1">
      <c r="B16" s="102" t="s">
        <v>195</v>
      </c>
      <c r="D16" s="102" t="s">
        <v>196</v>
      </c>
      <c r="H16" s="102" t="s">
        <v>175</v>
      </c>
      <c r="I16" s="102" t="s">
        <v>193</v>
      </c>
      <c r="K16" s="102" t="s">
        <v>197</v>
      </c>
      <c r="L16" s="103" t="s">
        <v>49</v>
      </c>
      <c r="M16" s="107"/>
      <c r="N16" s="104" t="s">
        <v>49</v>
      </c>
      <c r="O16" s="104" t="str">
        <f>"Comply with "&amp;B16&amp;" "&amp;D16</f>
        <v>Comply with SB70-356-76 Replacement of E-pedestal control set</v>
      </c>
      <c r="P16" s="103" t="s">
        <v>63</v>
      </c>
      <c r="Q16" s="102" t="s">
        <v>63</v>
      </c>
    </row>
    <row r="17" spans="2:18" ht="15" customHeight="1">
      <c r="B17" s="102" t="s">
        <v>1531</v>
      </c>
      <c r="C17" s="102">
        <v>34</v>
      </c>
      <c r="D17" s="102" t="s">
        <v>1530</v>
      </c>
      <c r="E17" s="102" t="e" vm="4">
        <v>#VALUE!</v>
      </c>
      <c r="F17" s="102" t="s">
        <v>49</v>
      </c>
      <c r="G17" s="102" t="s">
        <v>49</v>
      </c>
      <c r="H17" s="102" t="s">
        <v>175</v>
      </c>
      <c r="I17" s="102" t="s">
        <v>1529</v>
      </c>
      <c r="K17" s="102" t="s">
        <v>1528</v>
      </c>
      <c r="L17" s="103" t="s">
        <v>49</v>
      </c>
      <c r="N17" s="104" t="s">
        <v>1527</v>
      </c>
      <c r="O17" s="104" t="str">
        <f>"Comply with "&amp;B17&amp;" "&amp;D17</f>
        <v>Comply with SB70-355-34 R1 Garmin G1000 NXI GDU software version V20.98 (P/N 006-B4560-01)</v>
      </c>
      <c r="P17" s="103" t="s">
        <v>63</v>
      </c>
      <c r="Q17" s="102" t="s">
        <v>63</v>
      </c>
    </row>
    <row r="18" spans="2:18" ht="15" customHeight="1">
      <c r="B18" s="102" t="s">
        <v>1524</v>
      </c>
      <c r="C18" s="102">
        <v>34</v>
      </c>
      <c r="D18" s="102" t="s">
        <v>1523</v>
      </c>
      <c r="H18" s="102" t="s">
        <v>182</v>
      </c>
      <c r="I18" s="102" t="s">
        <v>1519</v>
      </c>
      <c r="K18" s="102" t="s">
        <v>1518</v>
      </c>
      <c r="L18" s="103" t="s">
        <v>49</v>
      </c>
      <c r="N18" s="104" t="s">
        <v>1522</v>
      </c>
      <c r="O18" s="104" t="str">
        <f>"Comply with "&amp;B18&amp;" "&amp;D18</f>
        <v>Comply with SB70-353-34 R1 GWX75 Weather Radar Installation</v>
      </c>
      <c r="P18" s="103" t="s">
        <v>63</v>
      </c>
      <c r="Q18" s="102" t="s">
        <v>63</v>
      </c>
    </row>
    <row r="19" spans="2:18" ht="15" customHeight="1">
      <c r="B19" s="102" t="s">
        <v>1521</v>
      </c>
      <c r="C19" s="102">
        <v>34</v>
      </c>
      <c r="D19" s="102" t="s">
        <v>1520</v>
      </c>
      <c r="H19" s="102" t="s">
        <v>182</v>
      </c>
      <c r="I19" s="102" t="s">
        <v>1519</v>
      </c>
      <c r="K19" s="102" t="s">
        <v>1518</v>
      </c>
      <c r="L19" s="103" t="s">
        <v>49</v>
      </c>
      <c r="N19" s="104" t="s">
        <v>1517</v>
      </c>
      <c r="O19" s="104" t="str">
        <f>"Comply with "&amp;B19&amp;" "&amp;D19</f>
        <v>Comply with SB70-352-34 R1 “GWX8000 Weather Radar” Functions</v>
      </c>
      <c r="P19" s="103" t="s">
        <v>63</v>
      </c>
      <c r="Q19" s="102" t="s">
        <v>63</v>
      </c>
    </row>
    <row r="20" spans="2:18" ht="15" customHeight="1">
      <c r="B20" s="102" t="s">
        <v>1516</v>
      </c>
      <c r="C20" s="102">
        <v>26</v>
      </c>
      <c r="D20" s="102" t="s">
        <v>1515</v>
      </c>
      <c r="E20" s="102" t="e" vm="4">
        <v>#VALUE!</v>
      </c>
      <c r="H20" s="102" t="s">
        <v>175</v>
      </c>
      <c r="I20" s="102" t="s">
        <v>1509</v>
      </c>
      <c r="K20" s="102" t="s">
        <v>1514</v>
      </c>
      <c r="L20" s="103" t="s">
        <v>63</v>
      </c>
      <c r="N20" s="104" t="s">
        <v>1513</v>
      </c>
      <c r="O20" s="104" t="str">
        <f>"Comply with "&amp;B20&amp;" "&amp;D20</f>
        <v>Comply with SB70-351-26-R1 Replacement of the fire extinguisher</v>
      </c>
      <c r="P20" s="103" t="s">
        <v>224</v>
      </c>
      <c r="Q20" s="102">
        <v>2200</v>
      </c>
      <c r="R20" s="102">
        <v>1</v>
      </c>
    </row>
    <row r="21" spans="2:18" ht="15" customHeight="1">
      <c r="B21" s="102" t="s">
        <v>213</v>
      </c>
      <c r="C21" s="102">
        <v>28</v>
      </c>
      <c r="D21" s="102" t="s">
        <v>214</v>
      </c>
      <c r="F21" s="102" t="s">
        <v>49</v>
      </c>
      <c r="G21" s="102" t="s">
        <v>49</v>
      </c>
      <c r="H21" s="102" t="s">
        <v>182</v>
      </c>
      <c r="I21" s="102" t="s">
        <v>215</v>
      </c>
      <c r="K21" s="102" t="s">
        <v>216</v>
      </c>
      <c r="L21" s="103" t="s">
        <v>49</v>
      </c>
      <c r="M21" s="107"/>
      <c r="N21" s="104" t="s">
        <v>1471</v>
      </c>
      <c r="O21" s="104" t="str">
        <f>"Comply with "&amp;B21&amp;" "&amp;D21</f>
        <v>Comply with SB70-348-28 MT40 Fuel Pressure Transmitter Replacement</v>
      </c>
      <c r="P21" s="103" t="s">
        <v>63</v>
      </c>
      <c r="Q21" s="102" t="s">
        <v>1470</v>
      </c>
      <c r="R21" s="102">
        <v>2</v>
      </c>
    </row>
    <row r="22" spans="2:18" ht="15" customHeight="1">
      <c r="B22" s="129" t="s">
        <v>1550</v>
      </c>
      <c r="C22" s="129">
        <v>27</v>
      </c>
      <c r="D22" s="129" t="s">
        <v>217</v>
      </c>
      <c r="E22" s="129" t="e" vm="2">
        <v>#VALUE!</v>
      </c>
      <c r="F22" s="129" t="s">
        <v>49</v>
      </c>
      <c r="G22" s="129" t="s">
        <v>49</v>
      </c>
      <c r="H22" s="129" t="s">
        <v>175</v>
      </c>
      <c r="I22" s="129" t="s">
        <v>1551</v>
      </c>
      <c r="J22" s="129" t="e" vm="3">
        <v>#VALUE!</v>
      </c>
      <c r="K22" s="129" t="s">
        <v>218</v>
      </c>
      <c r="L22" s="103" t="s">
        <v>1469</v>
      </c>
      <c r="M22" s="114">
        <v>45912</v>
      </c>
      <c r="N22" s="104" t="s">
        <v>49</v>
      </c>
      <c r="O22" s="104" t="str">
        <f>"Comply with "&amp;B22&amp;" "&amp;D22</f>
        <v>Comply with SB70-347-27-R1 Flight Control Lock Pins</v>
      </c>
      <c r="P22" s="103" t="s">
        <v>63</v>
      </c>
      <c r="Q22" s="102" t="s">
        <v>63</v>
      </c>
    </row>
    <row r="23" spans="2:18" ht="15" customHeight="1">
      <c r="B23" s="102" t="s">
        <v>1482</v>
      </c>
      <c r="D23" s="102" t="s">
        <v>174</v>
      </c>
      <c r="H23" s="102" t="s">
        <v>175</v>
      </c>
      <c r="I23" s="102" t="s">
        <v>176</v>
      </c>
      <c r="K23" s="104" t="s">
        <v>177</v>
      </c>
      <c r="L23" s="103" t="s">
        <v>49</v>
      </c>
      <c r="N23" s="104" t="s">
        <v>1481</v>
      </c>
      <c r="O23" s="104" t="str">
        <f>"Comply with "&amp;B23&amp;" "&amp;D23</f>
        <v>Comply with SB70-346-24-R1 Replacement of circuit breaker amperage on the PL1 panel</v>
      </c>
      <c r="P23" s="104" t="s">
        <v>1480</v>
      </c>
      <c r="Q23" s="102" t="s">
        <v>63</v>
      </c>
      <c r="R23" s="102">
        <v>10</v>
      </c>
    </row>
    <row r="24" spans="2:18" ht="15" customHeight="1">
      <c r="B24" s="102" t="s">
        <v>198</v>
      </c>
      <c r="D24" s="102" t="s">
        <v>199</v>
      </c>
      <c r="H24" s="102" t="s">
        <v>182</v>
      </c>
      <c r="I24" s="102" t="s">
        <v>193</v>
      </c>
      <c r="K24" s="102" t="s">
        <v>200</v>
      </c>
      <c r="L24" s="103" t="s">
        <v>49</v>
      </c>
      <c r="M24" s="103"/>
      <c r="N24" s="104" t="s">
        <v>1475</v>
      </c>
      <c r="O24" s="104" t="str">
        <f>"Comply with "&amp;B24&amp;" "&amp;D24</f>
        <v>Comply with SB70-345-46 TBM 960 Cas/synoptic</v>
      </c>
      <c r="P24" s="104" t="s">
        <v>1474</v>
      </c>
      <c r="R24" s="102">
        <v>5</v>
      </c>
    </row>
    <row r="25" spans="2:18" ht="15" customHeight="1">
      <c r="B25" s="102" t="s">
        <v>201</v>
      </c>
      <c r="D25" s="102" t="s">
        <v>202</v>
      </c>
      <c r="H25" s="102" t="s">
        <v>175</v>
      </c>
      <c r="I25" s="102" t="s">
        <v>193</v>
      </c>
      <c r="K25" s="102" t="s">
        <v>203</v>
      </c>
      <c r="L25" s="103" t="s">
        <v>49</v>
      </c>
      <c r="M25" s="103"/>
      <c r="N25" s="104" t="s">
        <v>1473</v>
      </c>
      <c r="O25" s="104" t="str">
        <f>"Comply with "&amp;B25&amp;" "&amp;D25</f>
        <v>Comply with SB70-344-34-R2 Garmin Software update 7.4.2 Rev 1</v>
      </c>
      <c r="P25" s="103" t="s">
        <v>1472</v>
      </c>
      <c r="Q25" s="102" t="s">
        <v>63</v>
      </c>
      <c r="R25" s="102">
        <v>5</v>
      </c>
    </row>
    <row r="26" spans="2:18" ht="15" customHeight="1">
      <c r="B26" s="102" t="s">
        <v>1498</v>
      </c>
      <c r="C26" s="102">
        <v>92</v>
      </c>
      <c r="D26" s="102" t="s">
        <v>236</v>
      </c>
      <c r="E26" s="102" t="e" vm="4">
        <v>#VALUE!</v>
      </c>
      <c r="F26" s="102" t="s">
        <v>49</v>
      </c>
      <c r="G26" s="102" t="s">
        <v>49</v>
      </c>
      <c r="H26" s="102" t="s">
        <v>175</v>
      </c>
      <c r="I26" s="102" t="s">
        <v>1490</v>
      </c>
      <c r="K26" s="102" t="s">
        <v>237</v>
      </c>
      <c r="L26" s="103" t="s">
        <v>49</v>
      </c>
      <c r="N26" s="104" t="s">
        <v>1497</v>
      </c>
      <c r="O26" s="104" t="str">
        <f>"Comply with "&amp;B26&amp;" "&amp;D26</f>
        <v>Comply with SB70-342-92-R1 “ANCILL” switch on the PL12 panel for TBM 960</v>
      </c>
      <c r="P26" s="103" t="s">
        <v>1472</v>
      </c>
      <c r="Q26" s="102" t="s">
        <v>1496</v>
      </c>
      <c r="R26" s="102">
        <v>7.5</v>
      </c>
    </row>
    <row r="27" spans="2:18" ht="15" customHeight="1">
      <c r="B27" s="102" t="s">
        <v>204</v>
      </c>
      <c r="C27" s="102">
        <v>92</v>
      </c>
      <c r="D27" s="102" t="s">
        <v>205</v>
      </c>
      <c r="F27" s="102" t="s">
        <v>49</v>
      </c>
      <c r="G27" s="102" t="s">
        <v>49</v>
      </c>
      <c r="H27" s="102" t="s">
        <v>175</v>
      </c>
      <c r="I27" s="102" t="s">
        <v>206</v>
      </c>
      <c r="K27" s="102" t="s">
        <v>207</v>
      </c>
      <c r="L27" s="103" t="s">
        <v>49</v>
      </c>
      <c r="M27" s="107"/>
      <c r="N27" s="104" t="s">
        <v>49</v>
      </c>
      <c r="O27" s="104" t="str">
        <f>"Comply with "&amp;B27&amp;" "&amp;D27</f>
        <v>Comply with SB70-341-92 Electrical Sockets Replacement</v>
      </c>
      <c r="P27" s="103" t="s">
        <v>63</v>
      </c>
      <c r="Q27" s="102" t="s">
        <v>63</v>
      </c>
    </row>
    <row r="28" spans="2:18" ht="15" customHeight="1">
      <c r="B28" s="129" t="s">
        <v>1559</v>
      </c>
      <c r="C28" s="129">
        <v>32</v>
      </c>
      <c r="D28" s="129" t="s">
        <v>1411</v>
      </c>
      <c r="E28" s="129" t="e" vm="2">
        <v>#VALUE!</v>
      </c>
      <c r="F28" s="129" t="s">
        <v>49</v>
      </c>
      <c r="G28" s="129" t="s">
        <v>49</v>
      </c>
      <c r="H28" s="129" t="s">
        <v>175</v>
      </c>
      <c r="I28" s="129" t="s">
        <v>1554</v>
      </c>
      <c r="J28" s="129" t="e" vm="3">
        <v>#VALUE!</v>
      </c>
      <c r="K28" s="129" t="s">
        <v>1412</v>
      </c>
      <c r="L28" s="130" t="s">
        <v>1560</v>
      </c>
      <c r="M28" s="131"/>
      <c r="O28" s="104" t="str">
        <f>"Comply with "&amp;B28&amp;" "&amp;D28</f>
        <v>Comply with SB70-340-32-R2 Electro-Hydraulic Generator Plug Replacement</v>
      </c>
    </row>
    <row r="29" spans="2:18" ht="15" customHeight="1">
      <c r="B29" s="102" t="s">
        <v>1402</v>
      </c>
      <c r="C29" s="102">
        <v>32</v>
      </c>
      <c r="D29" s="102" t="s">
        <v>1403</v>
      </c>
      <c r="E29" s="102" t="e" vm="4">
        <v>#VALUE!</v>
      </c>
      <c r="F29" s="102" t="s">
        <v>49</v>
      </c>
      <c r="G29" s="102" t="s">
        <v>49</v>
      </c>
      <c r="H29" s="102" t="s">
        <v>175</v>
      </c>
      <c r="I29" s="102" t="s">
        <v>1400</v>
      </c>
      <c r="K29" s="102" t="s">
        <v>1404</v>
      </c>
      <c r="L29" s="187">
        <v>46290</v>
      </c>
      <c r="N29" s="104" t="s">
        <v>1485</v>
      </c>
      <c r="O29" s="104" t="str">
        <f>"Comply with "&amp;B29&amp;" "&amp;D29</f>
        <v>Comply with SB70-339-32-R1 A14 Landing gear control unit upgrade</v>
      </c>
      <c r="P29" s="103" t="s">
        <v>63</v>
      </c>
      <c r="Q29" s="102">
        <v>1200</v>
      </c>
      <c r="R29" s="102">
        <v>1</v>
      </c>
    </row>
    <row r="30" spans="2:18" ht="15" customHeight="1">
      <c r="B30" s="102" t="s">
        <v>208</v>
      </c>
      <c r="C30" s="102">
        <v>76</v>
      </c>
      <c r="D30" s="102" t="s">
        <v>209</v>
      </c>
      <c r="F30" s="102" t="s">
        <v>49</v>
      </c>
      <c r="G30" s="102" t="s">
        <v>49</v>
      </c>
      <c r="H30" s="102" t="s">
        <v>175</v>
      </c>
      <c r="I30" s="102" t="s">
        <v>206</v>
      </c>
      <c r="K30" s="102" t="s">
        <v>210</v>
      </c>
      <c r="L30" s="114">
        <v>45912</v>
      </c>
      <c r="M30" s="107"/>
      <c r="N30" s="104" t="s">
        <v>49</v>
      </c>
      <c r="O30" s="104" t="str">
        <f>"Comply with "&amp;B30&amp;" "&amp;D30</f>
        <v>Comply with SB70-337-76 Pedestal control set improvement</v>
      </c>
      <c r="P30" s="103" t="s">
        <v>63</v>
      </c>
      <c r="Q30" s="102" t="s">
        <v>63</v>
      </c>
      <c r="R30" s="102">
        <v>1.5</v>
      </c>
    </row>
    <row r="31" spans="2:18" ht="15" customHeight="1">
      <c r="B31" s="102" t="s">
        <v>178</v>
      </c>
      <c r="C31" s="102">
        <v>35</v>
      </c>
      <c r="D31" s="102" t="s">
        <v>1396</v>
      </c>
      <c r="F31" s="102" t="s">
        <v>49</v>
      </c>
      <c r="G31" s="102" t="s">
        <v>49</v>
      </c>
      <c r="H31" s="102" t="s">
        <v>175</v>
      </c>
      <c r="I31" s="102" t="s">
        <v>179</v>
      </c>
      <c r="K31" s="102" t="s">
        <v>1479</v>
      </c>
      <c r="L31" s="103" t="s">
        <v>49</v>
      </c>
      <c r="M31" s="107" t="s">
        <v>180</v>
      </c>
      <c r="N31" s="104" t="s">
        <v>49</v>
      </c>
      <c r="O31" s="104" t="str">
        <f>"Comply with "&amp;B31&amp;" "&amp;D31</f>
        <v>Comply with SB70-336-35 TBM 960 Cockpit oxygen masks.</v>
      </c>
      <c r="P31" s="103" t="s">
        <v>1472</v>
      </c>
      <c r="Q31" s="102" t="s">
        <v>63</v>
      </c>
      <c r="R31" s="102">
        <v>2</v>
      </c>
    </row>
    <row r="32" spans="2:18" ht="15" customHeight="1">
      <c r="B32" s="102" t="s">
        <v>219</v>
      </c>
      <c r="C32" s="102">
        <v>34</v>
      </c>
      <c r="D32" s="102" t="s">
        <v>220</v>
      </c>
      <c r="F32" s="102" t="s">
        <v>49</v>
      </c>
      <c r="G32" s="102" t="s">
        <v>49</v>
      </c>
      <c r="H32" s="102" t="s">
        <v>175</v>
      </c>
      <c r="I32" s="102" t="s">
        <v>215</v>
      </c>
      <c r="K32" s="102" t="s">
        <v>221</v>
      </c>
      <c r="L32" s="103" t="s">
        <v>49</v>
      </c>
      <c r="M32" s="107"/>
      <c r="N32" s="104" t="s">
        <v>1468</v>
      </c>
      <c r="O32" s="104" t="str">
        <f>"Comply with "&amp;B32&amp;" "&amp;D32</f>
        <v>Comply with SB70-335-34-R1 Garmin G1000 NXi GDU Software version V20.98 (P/N 006-B4560-00)</v>
      </c>
      <c r="P32" s="103" t="s">
        <v>63</v>
      </c>
      <c r="Q32" s="102" t="s">
        <v>63</v>
      </c>
      <c r="R32" s="102">
        <v>8</v>
      </c>
    </row>
    <row r="33" spans="2:18" ht="15" customHeight="1">
      <c r="B33" s="102" t="s">
        <v>1495</v>
      </c>
      <c r="C33" s="102">
        <v>34</v>
      </c>
      <c r="D33" s="102" t="s">
        <v>227</v>
      </c>
      <c r="E33" s="102" t="e" vm="4">
        <v>#VALUE!</v>
      </c>
      <c r="F33" s="102" t="s">
        <v>49</v>
      </c>
      <c r="G33" s="102" t="s">
        <v>49</v>
      </c>
      <c r="H33" s="102" t="s">
        <v>182</v>
      </c>
      <c r="I33" s="102" t="s">
        <v>1490</v>
      </c>
      <c r="K33" s="102" t="s">
        <v>1494</v>
      </c>
      <c r="L33" s="103" t="s">
        <v>63</v>
      </c>
      <c r="N33" s="104" t="s">
        <v>1493</v>
      </c>
      <c r="O33" s="104" t="str">
        <f>"Comply with "&amp;B33&amp;" "&amp;D33</f>
        <v>Comply with SB70-334-34-R3 Retrofit of the GTX 345DR (Diversity) Transponder</v>
      </c>
      <c r="P33" s="103" t="s">
        <v>63</v>
      </c>
      <c r="Q33" s="102" t="s">
        <v>63</v>
      </c>
    </row>
    <row r="34" spans="2:18" ht="15" customHeight="1">
      <c r="B34" s="102" t="s">
        <v>211</v>
      </c>
      <c r="C34" s="102">
        <v>53</v>
      </c>
      <c r="D34" s="102" t="s">
        <v>1405</v>
      </c>
      <c r="F34" s="102" t="s">
        <v>49</v>
      </c>
      <c r="G34" s="102" t="s">
        <v>49</v>
      </c>
      <c r="H34" s="102" t="s">
        <v>175</v>
      </c>
      <c r="I34" s="102" t="s">
        <v>1406</v>
      </c>
      <c r="K34" s="102" t="s">
        <v>212</v>
      </c>
      <c r="L34" s="103" t="s">
        <v>250</v>
      </c>
      <c r="M34" s="107" t="s">
        <v>1484</v>
      </c>
      <c r="O34" s="104" t="str">
        <f>"Comply with "&amp;B34&amp;" "&amp;D34</f>
        <v>Comply with SB70-333-53 Windshield lower cover strip.</v>
      </c>
      <c r="P34" s="103" t="s">
        <v>63</v>
      </c>
      <c r="Q34" s="102" t="s">
        <v>63</v>
      </c>
    </row>
    <row r="35" spans="2:18" ht="15" customHeight="1">
      <c r="B35" s="102" t="s">
        <v>288</v>
      </c>
      <c r="C35" s="102">
        <v>21</v>
      </c>
      <c r="D35" s="102" t="s">
        <v>289</v>
      </c>
      <c r="F35" s="102" t="s">
        <v>49</v>
      </c>
      <c r="G35" s="102" t="s">
        <v>49</v>
      </c>
      <c r="H35" s="102" t="s">
        <v>175</v>
      </c>
      <c r="I35" s="102" t="s">
        <v>290</v>
      </c>
      <c r="K35" s="102" t="s">
        <v>291</v>
      </c>
      <c r="L35" s="103" t="s">
        <v>49</v>
      </c>
      <c r="M35" s="107"/>
      <c r="N35" s="104" t="s">
        <v>49</v>
      </c>
      <c r="O35" s="104" t="str">
        <f>"Comply with "&amp;B35&amp;" "&amp;D35</f>
        <v>Comply with SB70-332-21-R1 L10 Flow Control Valve Replacement in the Engine Bleed Air System</v>
      </c>
      <c r="P35" s="103" t="s">
        <v>63</v>
      </c>
      <c r="Q35" s="102" t="s">
        <v>63</v>
      </c>
    </row>
    <row r="36" spans="2:18" ht="15" customHeight="1">
      <c r="B36" s="102" t="s">
        <v>302</v>
      </c>
      <c r="C36" s="102">
        <v>21</v>
      </c>
      <c r="D36" s="102" t="s">
        <v>303</v>
      </c>
      <c r="F36" s="102" t="s">
        <v>49</v>
      </c>
      <c r="G36" s="102" t="s">
        <v>49</v>
      </c>
      <c r="H36" s="102" t="s">
        <v>175</v>
      </c>
      <c r="I36" s="102" t="s">
        <v>304</v>
      </c>
      <c r="K36" s="102" t="s">
        <v>305</v>
      </c>
      <c r="L36" s="103" t="s">
        <v>49</v>
      </c>
      <c r="M36" s="107"/>
      <c r="N36" s="104" t="s">
        <v>1454</v>
      </c>
      <c r="O36" s="104" t="str">
        <f>"Comply with "&amp;B36&amp;" "&amp;D36</f>
        <v>Comply with SB70-331-21 Vapor Cycle System (VCS) Performance</v>
      </c>
      <c r="P36" s="103" t="s">
        <v>63</v>
      </c>
      <c r="Q36" s="102" t="s">
        <v>63</v>
      </c>
      <c r="R36" s="102">
        <v>5</v>
      </c>
    </row>
    <row r="37" spans="2:18" ht="15" customHeight="1">
      <c r="B37" s="102" t="s">
        <v>246</v>
      </c>
      <c r="C37" s="102">
        <v>34</v>
      </c>
      <c r="D37" s="102" t="s">
        <v>247</v>
      </c>
      <c r="F37" s="102" t="s">
        <v>49</v>
      </c>
      <c r="G37" s="102" t="s">
        <v>49</v>
      </c>
      <c r="H37" s="102" t="s">
        <v>175</v>
      </c>
      <c r="I37" s="109" t="s">
        <v>248</v>
      </c>
      <c r="K37" s="116" t="s">
        <v>249</v>
      </c>
      <c r="L37" s="103" t="s">
        <v>250</v>
      </c>
      <c r="M37" s="107"/>
      <c r="N37" s="104" t="s">
        <v>1464</v>
      </c>
      <c r="O37" s="104" t="str">
        <f>"Comply with "&amp;B37&amp;" "&amp;D37</f>
        <v>Comply with SB70-330-34-R1 Garmin G3000 GDU Software “System Release 7.1.5” (GDU Version V32.01.40) (SW P/N 006-B4304-05)</v>
      </c>
      <c r="P37" s="103" t="s">
        <v>63</v>
      </c>
      <c r="Q37" s="102" t="s">
        <v>63</v>
      </c>
    </row>
    <row r="38" spans="2:18" ht="15" customHeight="1">
      <c r="B38" s="102" t="s">
        <v>181</v>
      </c>
      <c r="C38" s="102">
        <v>33</v>
      </c>
      <c r="D38" s="102" t="s">
        <v>1397</v>
      </c>
      <c r="F38" s="102" t="s">
        <v>49</v>
      </c>
      <c r="G38" s="102" t="s">
        <v>49</v>
      </c>
      <c r="H38" s="102" t="s">
        <v>182</v>
      </c>
      <c r="I38" s="102" t="s">
        <v>179</v>
      </c>
      <c r="K38" s="102" t="s">
        <v>183</v>
      </c>
      <c r="L38" s="103" t="s">
        <v>63</v>
      </c>
      <c r="M38" s="107"/>
      <c r="N38" s="104" t="s">
        <v>1478</v>
      </c>
      <c r="O38" s="104" t="str">
        <f>"Comply with "&amp;B38&amp;" "&amp;D38</f>
        <v>Comply with SB70-329-33 Halogen emergency light replacement.</v>
      </c>
      <c r="P38" s="103" t="s">
        <v>224</v>
      </c>
      <c r="Q38" s="104">
        <v>3300</v>
      </c>
      <c r="R38" s="102">
        <v>8</v>
      </c>
    </row>
    <row r="39" spans="2:18" ht="15" customHeight="1">
      <c r="B39" s="102" t="s">
        <v>243</v>
      </c>
      <c r="C39" s="102">
        <v>24</v>
      </c>
      <c r="D39" s="102" t="s">
        <v>244</v>
      </c>
      <c r="F39" s="102" t="s">
        <v>49</v>
      </c>
      <c r="G39" s="102" t="s">
        <v>49</v>
      </c>
      <c r="H39" s="102" t="s">
        <v>175</v>
      </c>
      <c r="I39" s="102" t="s">
        <v>242</v>
      </c>
      <c r="K39" s="102" t="s">
        <v>245</v>
      </c>
      <c r="L39" s="103" t="s">
        <v>49</v>
      </c>
      <c r="M39" s="107"/>
      <c r="N39" s="104" t="s">
        <v>1465</v>
      </c>
      <c r="O39" s="104" t="str">
        <f>"Comply with "&amp;B39&amp;" "&amp;D39</f>
        <v>Comply with SB70-328-24-R1 Battery Discharging on TBM 960 Aircraft</v>
      </c>
      <c r="P39" s="103" t="s">
        <v>63</v>
      </c>
      <c r="Q39" s="102" t="s">
        <v>63</v>
      </c>
    </row>
    <row r="40" spans="2:18" ht="15" customHeight="1">
      <c r="B40" s="102" t="s">
        <v>259</v>
      </c>
      <c r="C40" s="102">
        <v>27</v>
      </c>
      <c r="D40" s="102" t="s">
        <v>260</v>
      </c>
      <c r="F40" s="102" t="s">
        <v>49</v>
      </c>
      <c r="G40" s="102" t="s">
        <v>49</v>
      </c>
      <c r="H40" s="102" t="s">
        <v>175</v>
      </c>
      <c r="I40" s="102" t="s">
        <v>261</v>
      </c>
      <c r="K40" s="102" t="s">
        <v>262</v>
      </c>
      <c r="L40" s="115">
        <v>45547</v>
      </c>
      <c r="M40" s="110"/>
      <c r="N40" s="104" t="s">
        <v>49</v>
      </c>
      <c r="O40" s="104" t="str">
        <f>"Comply with "&amp;B40&amp;" "&amp;D40</f>
        <v>Comply with SB70-327-27 Replacement of the Control Wheel Elevator Trim Switch</v>
      </c>
      <c r="P40" s="103" t="s">
        <v>63</v>
      </c>
      <c r="Q40" s="102" t="s">
        <v>63</v>
      </c>
    </row>
    <row r="41" spans="2:18" ht="15" customHeight="1">
      <c r="B41" s="102" t="s">
        <v>271</v>
      </c>
      <c r="C41" s="102">
        <v>71</v>
      </c>
      <c r="D41" s="102" t="s">
        <v>272</v>
      </c>
      <c r="F41" s="102" t="s">
        <v>49</v>
      </c>
      <c r="G41" s="102" t="s">
        <v>49</v>
      </c>
      <c r="H41" s="102" t="s">
        <v>175</v>
      </c>
      <c r="I41" s="109" t="s">
        <v>270</v>
      </c>
      <c r="K41" s="102" t="s">
        <v>273</v>
      </c>
      <c r="L41" s="114">
        <v>45176</v>
      </c>
      <c r="M41" s="110"/>
      <c r="N41" s="104" t="s">
        <v>1460</v>
      </c>
      <c r="O41" s="104" t="str">
        <f>"Comply with "&amp;B41&amp;" "&amp;D41</f>
        <v>Comply with SB70-326-71-R1 Replacement of the Inertial Separator (IPS) aft lever</v>
      </c>
      <c r="P41" s="103" t="s">
        <v>63</v>
      </c>
      <c r="Q41" s="102" t="s">
        <v>63</v>
      </c>
    </row>
    <row r="42" spans="2:18" ht="15" customHeight="1">
      <c r="B42" s="102" t="s">
        <v>263</v>
      </c>
      <c r="C42" s="102">
        <v>34</v>
      </c>
      <c r="D42" s="102" t="s">
        <v>264</v>
      </c>
      <c r="F42" s="102" t="s">
        <v>49</v>
      </c>
      <c r="G42" s="102" t="s">
        <v>49</v>
      </c>
      <c r="H42" s="102" t="s">
        <v>175</v>
      </c>
      <c r="I42" s="102" t="s">
        <v>265</v>
      </c>
      <c r="K42" s="116" t="s">
        <v>266</v>
      </c>
      <c r="L42" s="111" t="s">
        <v>49</v>
      </c>
      <c r="M42" s="110"/>
      <c r="N42" s="104" t="s">
        <v>1461</v>
      </c>
      <c r="O42" s="104" t="str">
        <f>"Comply with "&amp;B42&amp;" "&amp;D42</f>
        <v>Comply with SB70-324-34-R1 Garmin G1000 NXi GDU Software version V20.97 (P/N 006-B2883-04)</v>
      </c>
      <c r="P42" s="103" t="s">
        <v>63</v>
      </c>
      <c r="Q42" s="102" t="s">
        <v>63</v>
      </c>
    </row>
    <row r="43" spans="2:18" ht="15" customHeight="1">
      <c r="B43" s="102" t="s">
        <v>274</v>
      </c>
      <c r="C43" s="102">
        <v>22</v>
      </c>
      <c r="D43" s="102" t="s">
        <v>275</v>
      </c>
      <c r="F43" s="102" t="s">
        <v>49</v>
      </c>
      <c r="G43" s="102" t="s">
        <v>49</v>
      </c>
      <c r="H43" s="102" t="s">
        <v>175</v>
      </c>
      <c r="I43" s="102" t="s">
        <v>270</v>
      </c>
      <c r="K43" s="102" t="s">
        <v>276</v>
      </c>
      <c r="L43" s="114">
        <v>45552</v>
      </c>
      <c r="M43" s="110"/>
      <c r="N43" s="104" t="s">
        <v>1459</v>
      </c>
      <c r="O43" s="104" t="str">
        <f>"Comply with "&amp;B43&amp;" "&amp;D43</f>
        <v>Comply with SB70-322-22-R1 GSM86 Servo Actuators Improvement</v>
      </c>
      <c r="P43" s="103" t="s">
        <v>63</v>
      </c>
      <c r="Q43" s="102" t="s">
        <v>63</v>
      </c>
    </row>
    <row r="44" spans="2:18" ht="15" customHeight="1">
      <c r="B44" s="102" t="s">
        <v>1535</v>
      </c>
      <c r="C44" s="102">
        <v>21</v>
      </c>
      <c r="D44" s="102" t="s">
        <v>286</v>
      </c>
      <c r="F44" s="102" t="s">
        <v>49</v>
      </c>
      <c r="G44" s="102" t="s">
        <v>49</v>
      </c>
      <c r="H44" s="102" t="s">
        <v>182</v>
      </c>
      <c r="I44" s="102" t="s">
        <v>1534</v>
      </c>
      <c r="K44" s="102" t="s">
        <v>287</v>
      </c>
      <c r="L44" s="114">
        <v>45552</v>
      </c>
      <c r="M44" s="121" t="s">
        <v>1395</v>
      </c>
      <c r="N44" s="104" t="s">
        <v>1533</v>
      </c>
      <c r="O44" s="104" t="str">
        <f>"Comply with "&amp;B44&amp;" "&amp;D44</f>
        <v>Comply with SB70-321-21-R3 Component replacements for the vapor cycle cooling system</v>
      </c>
      <c r="P44" s="103" t="s">
        <v>63</v>
      </c>
      <c r="Q44" s="102" t="s">
        <v>1532</v>
      </c>
    </row>
    <row r="45" spans="2:18" ht="15" customHeight="1">
      <c r="B45" s="102" t="s">
        <v>1512</v>
      </c>
      <c r="C45" s="102">
        <v>25</v>
      </c>
      <c r="D45" s="102" t="s">
        <v>228</v>
      </c>
      <c r="E45" s="102" t="e" vm="4">
        <v>#VALUE!</v>
      </c>
      <c r="F45" s="102" t="s">
        <v>49</v>
      </c>
      <c r="G45" s="102" t="s">
        <v>49</v>
      </c>
      <c r="H45" s="102" t="s">
        <v>182</v>
      </c>
      <c r="I45" s="102" t="s">
        <v>1509</v>
      </c>
      <c r="J45" s="102" t="e" vm="3">
        <v>#VALUE!</v>
      </c>
      <c r="K45" s="102" t="s">
        <v>1511</v>
      </c>
      <c r="L45" s="103" t="s">
        <v>49</v>
      </c>
      <c r="M45" s="107" t="s">
        <v>1507</v>
      </c>
      <c r="N45" s="104" t="s">
        <v>49</v>
      </c>
      <c r="O45" s="104" t="str">
        <f>"Comply with "&amp;B45&amp;" "&amp;D45</f>
        <v>Comply with SB70-320-25-R2 TBM 960 Interior Improvement (Step 2)</v>
      </c>
      <c r="P45" s="103" t="s">
        <v>63</v>
      </c>
    </row>
    <row r="46" spans="2:18" ht="15" customHeight="1">
      <c r="B46" s="102" t="s">
        <v>1510</v>
      </c>
      <c r="C46" s="102">
        <v>25</v>
      </c>
      <c r="D46" s="102" t="s">
        <v>313</v>
      </c>
      <c r="E46" s="102" t="e" vm="4">
        <v>#VALUE!</v>
      </c>
      <c r="F46" s="102" t="s">
        <v>49</v>
      </c>
      <c r="G46" s="102" t="s">
        <v>49</v>
      </c>
      <c r="H46" s="102" t="s">
        <v>182</v>
      </c>
      <c r="I46" s="102" t="s">
        <v>1509</v>
      </c>
      <c r="J46" s="102" t="e" vm="3">
        <v>#VALUE!</v>
      </c>
      <c r="K46" s="102" t="s">
        <v>1508</v>
      </c>
      <c r="L46" s="103" t="s">
        <v>49</v>
      </c>
      <c r="M46" s="107" t="s">
        <v>1507</v>
      </c>
      <c r="N46" s="104" t="s">
        <v>49</v>
      </c>
      <c r="O46" s="104" t="str">
        <f>"Comply with "&amp;B46&amp;" "&amp;D46</f>
        <v>Comply with SB70-319-25-R1 TBM 960 Interior improvement</v>
      </c>
      <c r="P46" s="103" t="s">
        <v>1506</v>
      </c>
      <c r="Q46" s="102" t="s">
        <v>63</v>
      </c>
    </row>
    <row r="47" spans="2:18" ht="15" customHeight="1">
      <c r="B47" s="129" t="s">
        <v>1561</v>
      </c>
      <c r="C47" s="129">
        <v>33</v>
      </c>
      <c r="D47" s="129" t="s">
        <v>1562</v>
      </c>
      <c r="E47" s="129"/>
      <c r="F47" s="129" t="s">
        <v>49</v>
      </c>
      <c r="G47" s="129" t="s">
        <v>49</v>
      </c>
      <c r="H47" s="129" t="s">
        <v>182</v>
      </c>
      <c r="I47" s="129" t="s">
        <v>1554</v>
      </c>
      <c r="J47" s="129"/>
      <c r="K47" s="129" t="s">
        <v>1563</v>
      </c>
      <c r="L47" s="130" t="s">
        <v>49</v>
      </c>
      <c r="M47" s="131" t="s">
        <v>1564</v>
      </c>
      <c r="O47" s="104" t="str">
        <f>"Comply with "&amp;B47&amp;" "&amp;D47</f>
        <v>Comply with SB70-317-33 Third Taxi/Landing Light</v>
      </c>
    </row>
    <row r="48" spans="2:18" ht="15" customHeight="1">
      <c r="B48" s="102" t="s">
        <v>295</v>
      </c>
      <c r="C48" s="102">
        <v>23</v>
      </c>
      <c r="D48" s="102" t="s">
        <v>296</v>
      </c>
      <c r="F48" s="102" t="s">
        <v>49</v>
      </c>
      <c r="G48" s="102" t="s">
        <v>49</v>
      </c>
      <c r="H48" s="102" t="s">
        <v>182</v>
      </c>
      <c r="I48" s="102" t="s">
        <v>297</v>
      </c>
      <c r="K48" s="102" t="s">
        <v>298</v>
      </c>
      <c r="L48" s="103" t="s">
        <v>49</v>
      </c>
      <c r="M48" s="107"/>
      <c r="N48" s="104" t="s">
        <v>1456</v>
      </c>
      <c r="O48" s="104" t="str">
        <f>"Comply with "&amp;B48&amp;" "&amp;D48</f>
        <v>Comply with SB70-316-23 CPDLC (Controller Pilot Data Link Communications) Option for the TBM 960</v>
      </c>
      <c r="P48" s="103" t="s">
        <v>63</v>
      </c>
      <c r="Q48" s="102" t="s">
        <v>63</v>
      </c>
    </row>
    <row r="49" spans="2:18" ht="15" customHeight="1">
      <c r="B49" s="102" t="s">
        <v>299</v>
      </c>
      <c r="C49" s="102">
        <v>23</v>
      </c>
      <c r="D49" s="102" t="s">
        <v>300</v>
      </c>
      <c r="F49" s="102" t="s">
        <v>49</v>
      </c>
      <c r="G49" s="102" t="s">
        <v>49</v>
      </c>
      <c r="H49" s="102" t="s">
        <v>182</v>
      </c>
      <c r="I49" s="102" t="s">
        <v>297</v>
      </c>
      <c r="K49" s="102" t="s">
        <v>301</v>
      </c>
      <c r="L49" s="103" t="s">
        <v>63</v>
      </c>
      <c r="M49" s="107"/>
      <c r="N49" s="104" t="s">
        <v>1455</v>
      </c>
      <c r="O49" s="104" t="str">
        <f>"Comply with "&amp;B49&amp;" "&amp;D49</f>
        <v>Comply with SB70-315-23-R1 CPDLC (Controller Pilot Data Link Communications) Option Enablement Cards</v>
      </c>
      <c r="P49" s="103" t="s">
        <v>63</v>
      </c>
      <c r="Q49" s="102" t="s">
        <v>63</v>
      </c>
    </row>
    <row r="50" spans="2:18" ht="15" customHeight="1">
      <c r="B50" s="102" t="s">
        <v>292</v>
      </c>
      <c r="C50" s="102">
        <v>34</v>
      </c>
      <c r="D50" s="102" t="s">
        <v>293</v>
      </c>
      <c r="F50" s="102" t="s">
        <v>49</v>
      </c>
      <c r="G50" s="102" t="s">
        <v>49</v>
      </c>
      <c r="H50" s="102" t="s">
        <v>175</v>
      </c>
      <c r="I50" s="102" t="s">
        <v>290</v>
      </c>
      <c r="K50" s="102" t="s">
        <v>294</v>
      </c>
      <c r="L50" s="103" t="s">
        <v>49</v>
      </c>
      <c r="M50" s="107"/>
      <c r="N50" s="104" t="s">
        <v>1457</v>
      </c>
      <c r="O50" s="104" t="str">
        <f>"Comply with "&amp;B50&amp;" "&amp;D50</f>
        <v>Comply with SB70-314-34-R2 GARMIN G3000 GDU Software Version V21.60 (SW P/N 006-B3518-06)</v>
      </c>
      <c r="P50" s="103" t="s">
        <v>63</v>
      </c>
      <c r="Q50" s="102" t="s">
        <v>63</v>
      </c>
    </row>
    <row r="51" spans="2:18" ht="15" customHeight="1">
      <c r="B51" s="102" t="s">
        <v>352</v>
      </c>
      <c r="C51" s="102">
        <v>23</v>
      </c>
      <c r="D51" s="102" t="s">
        <v>353</v>
      </c>
      <c r="F51" s="102" t="s">
        <v>49</v>
      </c>
      <c r="G51" s="102" t="s">
        <v>49</v>
      </c>
      <c r="H51" s="102" t="s">
        <v>182</v>
      </c>
      <c r="I51" s="102" t="s">
        <v>354</v>
      </c>
      <c r="K51" s="102" t="s">
        <v>355</v>
      </c>
      <c r="L51" s="103" t="s">
        <v>49</v>
      </c>
      <c r="M51" s="107"/>
      <c r="N51" s="104" t="s">
        <v>1443</v>
      </c>
      <c r="O51" s="104" t="str">
        <f>"Comply with "&amp;B51&amp;" "&amp;D51</f>
        <v>Comply with SB70-313-23 CPDLC (Controller Pilot Data Link Communications) Option</v>
      </c>
      <c r="P51" s="103" t="s">
        <v>63</v>
      </c>
      <c r="Q51" s="102" t="s">
        <v>63</v>
      </c>
    </row>
    <row r="52" spans="2:18" ht="15" customHeight="1">
      <c r="B52" s="102" t="s">
        <v>315</v>
      </c>
      <c r="C52" s="102">
        <v>34</v>
      </c>
      <c r="D52" s="102" t="s">
        <v>316</v>
      </c>
      <c r="F52" s="102" t="s">
        <v>49</v>
      </c>
      <c r="G52" s="102" t="s">
        <v>49</v>
      </c>
      <c r="H52" s="102" t="s">
        <v>175</v>
      </c>
      <c r="I52" s="102" t="s">
        <v>314</v>
      </c>
      <c r="L52" s="103" t="s">
        <v>49</v>
      </c>
      <c r="M52" s="107"/>
      <c r="N52" s="104" t="s">
        <v>1451</v>
      </c>
      <c r="O52" s="104" t="str">
        <f>"Comply with "&amp;B52&amp;" "&amp;D52</f>
        <v>Comply with SB70-312-34-R1 Garmin G3000 GDU Software Version V32.01.20 (SW P/N 006-B4304-04)</v>
      </c>
      <c r="P52" s="103" t="s">
        <v>63</v>
      </c>
      <c r="Q52" s="102" t="s">
        <v>63</v>
      </c>
    </row>
    <row r="53" spans="2:18" ht="15" customHeight="1">
      <c r="B53" s="102" t="s">
        <v>356</v>
      </c>
      <c r="C53" s="102">
        <v>71</v>
      </c>
      <c r="D53" s="102" t="s">
        <v>357</v>
      </c>
      <c r="F53" s="102" t="s">
        <v>49</v>
      </c>
      <c r="G53" s="102" t="s">
        <v>49</v>
      </c>
      <c r="H53" s="102" t="s">
        <v>182</v>
      </c>
      <c r="I53" s="102" t="s">
        <v>354</v>
      </c>
      <c r="K53" s="102" t="s">
        <v>358</v>
      </c>
      <c r="L53" s="103" t="s">
        <v>49</v>
      </c>
      <c r="M53" s="107"/>
      <c r="N53" s="104" t="s">
        <v>1442</v>
      </c>
      <c r="O53" s="104" t="str">
        <f>"Comply with "&amp;B53&amp;" "&amp;D53</f>
        <v>Comply with SB70-311-71 PT6A-66D engine replacement</v>
      </c>
      <c r="P53" s="103" t="s">
        <v>63</v>
      </c>
      <c r="Q53" s="102" t="s">
        <v>63</v>
      </c>
    </row>
    <row r="54" spans="2:18" ht="15" customHeight="1">
      <c r="B54" s="102" t="s">
        <v>251</v>
      </c>
      <c r="C54" s="102">
        <v>24</v>
      </c>
      <c r="D54" s="102" t="s">
        <v>252</v>
      </c>
      <c r="F54" s="102" t="s">
        <v>49</v>
      </c>
      <c r="G54" s="102" t="s">
        <v>49</v>
      </c>
      <c r="H54" s="102" t="s">
        <v>175</v>
      </c>
      <c r="I54" s="102" t="s">
        <v>248</v>
      </c>
      <c r="K54" s="102" t="s">
        <v>253</v>
      </c>
      <c r="L54" s="114">
        <v>45552</v>
      </c>
      <c r="M54" s="110"/>
      <c r="N54" s="104" t="s">
        <v>49</v>
      </c>
      <c r="O54" s="104" t="str">
        <f>"Comply with "&amp;B54&amp;" "&amp;D54</f>
        <v>Comply with SB70-310-24-R1 Starter-Generator</v>
      </c>
      <c r="P54" s="103" t="s">
        <v>63</v>
      </c>
      <c r="Q54" s="102" t="s">
        <v>63</v>
      </c>
    </row>
    <row r="55" spans="2:18" ht="15" customHeight="1">
      <c r="B55" s="102" t="s">
        <v>184</v>
      </c>
      <c r="D55" s="102" t="s">
        <v>185</v>
      </c>
      <c r="H55" s="102" t="s">
        <v>175</v>
      </c>
      <c r="I55" s="102" t="s">
        <v>179</v>
      </c>
      <c r="K55" s="102" t="s">
        <v>186</v>
      </c>
      <c r="L55" s="111" t="s">
        <v>49</v>
      </c>
      <c r="M55" s="119" t="s">
        <v>187</v>
      </c>
      <c r="N55" s="104" t="s">
        <v>49</v>
      </c>
      <c r="O55" s="104" t="str">
        <f>"Comply with "&amp;B55&amp;" "&amp;D55</f>
        <v>Comply with SB70-308-28 Fuel unit electrical actuator non-conformity.</v>
      </c>
      <c r="P55" s="103" t="s">
        <v>1472</v>
      </c>
      <c r="Q55" s="102" t="s">
        <v>1477</v>
      </c>
      <c r="R55" s="102">
        <v>2</v>
      </c>
    </row>
    <row r="56" spans="2:18" ht="15" customHeight="1">
      <c r="B56" s="102" t="s">
        <v>359</v>
      </c>
      <c r="C56" s="102">
        <v>25</v>
      </c>
      <c r="D56" s="102" t="s">
        <v>360</v>
      </c>
      <c r="F56" s="102" t="s">
        <v>49</v>
      </c>
      <c r="G56" s="102" t="s">
        <v>49</v>
      </c>
      <c r="H56" s="102" t="s">
        <v>182</v>
      </c>
      <c r="I56" s="102" t="s">
        <v>361</v>
      </c>
      <c r="K56" s="102" t="s">
        <v>362</v>
      </c>
      <c r="L56" s="111" t="s">
        <v>49</v>
      </c>
      <c r="M56" s="110"/>
      <c r="N56" s="104" t="s">
        <v>1441</v>
      </c>
      <c r="O56" s="104" t="str">
        <f>"Comply with "&amp;B56&amp;" "&amp;D56</f>
        <v>Comply with SB70-305-25 Window shades</v>
      </c>
      <c r="P56" s="103" t="s">
        <v>63</v>
      </c>
      <c r="Q56" s="102" t="s">
        <v>63</v>
      </c>
    </row>
    <row r="57" spans="2:18" ht="15" customHeight="1">
      <c r="B57" s="102" t="s">
        <v>321</v>
      </c>
      <c r="C57" s="102">
        <v>25</v>
      </c>
      <c r="D57" s="102" t="s">
        <v>322</v>
      </c>
      <c r="F57" s="102" t="s">
        <v>323</v>
      </c>
      <c r="G57" s="102">
        <v>45242</v>
      </c>
      <c r="H57" s="102" t="s">
        <v>284</v>
      </c>
      <c r="I57" s="102" t="s">
        <v>324</v>
      </c>
      <c r="K57" s="102" t="s">
        <v>325</v>
      </c>
      <c r="L57" s="114">
        <v>45176</v>
      </c>
      <c r="M57" s="110"/>
      <c r="N57" s="113" t="s">
        <v>1449</v>
      </c>
      <c r="O57" s="104" t="str">
        <f>"Comply with "&amp;B57&amp;" "&amp;D57</f>
        <v>Comply with SB70-304-25 Emergency Exit Door Opening</v>
      </c>
      <c r="P57" s="103" t="s">
        <v>63</v>
      </c>
      <c r="Q57" s="102" t="s">
        <v>63</v>
      </c>
    </row>
    <row r="58" spans="2:18" ht="15" customHeight="1">
      <c r="B58" s="102" t="s">
        <v>378</v>
      </c>
      <c r="C58" s="102">
        <v>53</v>
      </c>
      <c r="D58" s="102" t="s">
        <v>379</v>
      </c>
      <c r="F58" s="102" t="s">
        <v>49</v>
      </c>
      <c r="G58" s="102" t="s">
        <v>49</v>
      </c>
      <c r="H58" s="102" t="s">
        <v>175</v>
      </c>
      <c r="I58" s="102" t="s">
        <v>380</v>
      </c>
      <c r="K58" s="102" t="s">
        <v>381</v>
      </c>
      <c r="L58" s="111" t="s">
        <v>49</v>
      </c>
      <c r="M58" s="110"/>
      <c r="N58" s="104" t="s">
        <v>49</v>
      </c>
      <c r="O58" s="104" t="str">
        <f>"Comply with "&amp;B58&amp;" "&amp;D58</f>
        <v>Comply with SB70-303-53 Frame C17 water accumulation</v>
      </c>
      <c r="P58" s="103" t="s">
        <v>63</v>
      </c>
      <c r="Q58" s="102" t="s">
        <v>63</v>
      </c>
    </row>
    <row r="59" spans="2:18" ht="15" customHeight="1">
      <c r="B59" s="102" t="s">
        <v>232</v>
      </c>
      <c r="C59" s="102">
        <v>25</v>
      </c>
      <c r="D59" s="102" t="s">
        <v>233</v>
      </c>
      <c r="F59" s="102" t="s">
        <v>49</v>
      </c>
      <c r="G59" s="102" t="s">
        <v>49</v>
      </c>
      <c r="H59" s="102" t="s">
        <v>182</v>
      </c>
      <c r="I59" s="102" t="s">
        <v>234</v>
      </c>
      <c r="K59" s="116" t="s">
        <v>235</v>
      </c>
      <c r="L59" s="118" t="s">
        <v>63</v>
      </c>
      <c r="M59" s="117" t="s">
        <v>1394</v>
      </c>
      <c r="N59" s="104" t="s">
        <v>1466</v>
      </c>
      <c r="O59" s="104" t="str">
        <f>"Comply with "&amp;B59&amp;" "&amp;D59</f>
        <v>Comply with SB70-302-25-R2 Seatbelt Buckle Positioner Installation for the Pilot’s seat and the R.H. station seat</v>
      </c>
      <c r="P59" s="103" t="s">
        <v>63</v>
      </c>
      <c r="Q59" s="102">
        <v>300</v>
      </c>
      <c r="R59" s="102">
        <v>1</v>
      </c>
    </row>
    <row r="60" spans="2:18" ht="15" customHeight="1">
      <c r="B60" s="102" t="s">
        <v>341</v>
      </c>
      <c r="C60" s="102">
        <v>31</v>
      </c>
      <c r="D60" s="102" t="s">
        <v>342</v>
      </c>
      <c r="F60" s="102" t="s">
        <v>49</v>
      </c>
      <c r="G60" s="102" t="s">
        <v>49</v>
      </c>
      <c r="H60" s="102" t="s">
        <v>175</v>
      </c>
      <c r="I60" s="102" t="s">
        <v>343</v>
      </c>
      <c r="K60" s="102" t="s">
        <v>344</v>
      </c>
      <c r="L60" s="103" t="s">
        <v>49</v>
      </c>
      <c r="M60" s="107"/>
      <c r="N60" s="104" t="s">
        <v>1445</v>
      </c>
      <c r="O60" s="104" t="str">
        <f>"Comply with "&amp;B60&amp;" "&amp;D60</f>
        <v>Comply with SB70-301-31 Fast™ Data Collection and Transmission box 4G technology</v>
      </c>
      <c r="P60" s="103" t="s">
        <v>63</v>
      </c>
      <c r="Q60" s="102" t="s">
        <v>63</v>
      </c>
    </row>
    <row r="61" spans="2:18" ht="15" customHeight="1">
      <c r="B61" s="102" t="s">
        <v>326</v>
      </c>
      <c r="C61" s="102">
        <v>21</v>
      </c>
      <c r="D61" s="102" t="s">
        <v>327</v>
      </c>
      <c r="F61" s="102" t="s">
        <v>49</v>
      </c>
      <c r="G61" s="102" t="s">
        <v>49</v>
      </c>
      <c r="H61" s="102" t="s">
        <v>175</v>
      </c>
      <c r="I61" s="102" t="s">
        <v>328</v>
      </c>
      <c r="K61" s="102" t="s">
        <v>329</v>
      </c>
      <c r="L61" s="103" t="s">
        <v>49</v>
      </c>
      <c r="M61" s="107"/>
      <c r="N61" s="112" t="s">
        <v>1448</v>
      </c>
      <c r="O61" s="104" t="str">
        <f>"Comply with "&amp;B61&amp;" "&amp;D61</f>
        <v>Comply with SB70-300-21-R2 Air conditioning system electrical protection</v>
      </c>
      <c r="P61" s="103" t="s">
        <v>63</v>
      </c>
      <c r="Q61" s="102">
        <v>44</v>
      </c>
      <c r="R61" s="102">
        <v>1</v>
      </c>
    </row>
    <row r="62" spans="2:18" ht="15" customHeight="1">
      <c r="B62" s="102" t="s">
        <v>333</v>
      </c>
      <c r="C62" s="102">
        <v>24</v>
      </c>
      <c r="D62" s="102" t="s">
        <v>334</v>
      </c>
      <c r="F62" s="102" t="s">
        <v>49</v>
      </c>
      <c r="G62" s="102" t="s">
        <v>49</v>
      </c>
      <c r="H62" s="102" t="s">
        <v>175</v>
      </c>
      <c r="I62" s="102" t="s">
        <v>335</v>
      </c>
      <c r="K62" s="102" t="s">
        <v>336</v>
      </c>
      <c r="L62" s="103" t="s">
        <v>49</v>
      </c>
      <c r="M62" s="107"/>
      <c r="N62" s="104" t="s">
        <v>49</v>
      </c>
      <c r="O62" s="104" t="str">
        <f>"Comply with "&amp;B62&amp;" "&amp;D62</f>
        <v>Comply with SB70-299-24-R1 G2 Alternator non-conformity</v>
      </c>
      <c r="P62" s="103" t="s">
        <v>63</v>
      </c>
      <c r="Q62" s="102" t="s">
        <v>63</v>
      </c>
    </row>
    <row r="63" spans="2:18" ht="15" customHeight="1">
      <c r="B63" s="102" t="s">
        <v>345</v>
      </c>
      <c r="C63" s="102">
        <v>23</v>
      </c>
      <c r="D63" s="102" t="s">
        <v>346</v>
      </c>
      <c r="F63" s="102" t="s">
        <v>49</v>
      </c>
      <c r="G63" s="102" t="s">
        <v>49</v>
      </c>
      <c r="H63" s="102" t="s">
        <v>175</v>
      </c>
      <c r="I63" s="102" t="s">
        <v>343</v>
      </c>
      <c r="K63" s="102" t="s">
        <v>347</v>
      </c>
      <c r="L63" s="103" t="s">
        <v>49</v>
      </c>
      <c r="M63" s="107"/>
      <c r="N63" s="104" t="s">
        <v>49</v>
      </c>
      <c r="O63" s="104" t="str">
        <f>"Comply with "&amp;B63&amp;" "&amp;D63</f>
        <v>Comply with SB70-298-23 E1 Antenna (COM 1) installation non conformity</v>
      </c>
      <c r="P63" s="103" t="s">
        <v>63</v>
      </c>
      <c r="Q63" s="102" t="s">
        <v>63</v>
      </c>
      <c r="R63" s="102">
        <v>1</v>
      </c>
    </row>
    <row r="64" spans="2:18" ht="15" customHeight="1">
      <c r="B64" s="102" t="s">
        <v>348</v>
      </c>
      <c r="C64" s="102">
        <v>33</v>
      </c>
      <c r="D64" s="102" t="s">
        <v>349</v>
      </c>
      <c r="F64" s="102" t="s">
        <v>49</v>
      </c>
      <c r="G64" s="102" t="s">
        <v>49</v>
      </c>
      <c r="H64" s="102" t="s">
        <v>182</v>
      </c>
      <c r="I64" s="102" t="s">
        <v>350</v>
      </c>
      <c r="K64" s="102" t="s">
        <v>351</v>
      </c>
      <c r="L64" s="103" t="s">
        <v>49</v>
      </c>
      <c r="M64" s="107"/>
      <c r="N64" s="104" t="s">
        <v>1444</v>
      </c>
      <c r="O64" s="104" t="str">
        <f>"Comply with "&amp;B64&amp;" "&amp;D64</f>
        <v>Comply with SB70-297-33-R1 Ice LED unit</v>
      </c>
      <c r="P64" s="103" t="s">
        <v>63</v>
      </c>
      <c r="Q64" s="102" t="s">
        <v>63</v>
      </c>
    </row>
    <row r="65" spans="2:18" ht="15" customHeight="1">
      <c r="B65" s="102" t="s">
        <v>254</v>
      </c>
      <c r="C65" s="102">
        <v>33</v>
      </c>
      <c r="D65" s="102" t="s">
        <v>255</v>
      </c>
      <c r="F65" s="102" t="s">
        <v>49</v>
      </c>
      <c r="G65" s="102" t="s">
        <v>49</v>
      </c>
      <c r="H65" s="102" t="s">
        <v>182</v>
      </c>
      <c r="I65" s="102" t="s">
        <v>248</v>
      </c>
      <c r="K65" s="102" t="s">
        <v>256</v>
      </c>
      <c r="L65" s="103" t="s">
        <v>49</v>
      </c>
      <c r="M65" s="107"/>
      <c r="N65" s="104" t="s">
        <v>1463</v>
      </c>
      <c r="O65" s="104" t="str">
        <f>"Comply with "&amp;B65&amp;" "&amp;D65</f>
        <v>Comply with SB70-296-33-R2 Strobe and navigation LED units</v>
      </c>
      <c r="P65" s="103" t="s">
        <v>63</v>
      </c>
      <c r="Q65" s="102">
        <v>4022.65</v>
      </c>
      <c r="R65" s="102">
        <v>6</v>
      </c>
    </row>
    <row r="66" spans="2:18" ht="15" customHeight="1">
      <c r="B66" s="102" t="s">
        <v>330</v>
      </c>
      <c r="C66" s="102">
        <v>34</v>
      </c>
      <c r="D66" s="102" t="s">
        <v>331</v>
      </c>
      <c r="F66" s="102" t="s">
        <v>49</v>
      </c>
      <c r="G66" s="102" t="s">
        <v>49</v>
      </c>
      <c r="H66" s="102" t="s">
        <v>175</v>
      </c>
      <c r="I66" s="102" t="s">
        <v>328</v>
      </c>
      <c r="K66" s="102" t="s">
        <v>332</v>
      </c>
      <c r="L66" s="103" t="s">
        <v>49</v>
      </c>
      <c r="M66" s="107"/>
      <c r="N66" s="112" t="s">
        <v>1447</v>
      </c>
      <c r="O66" s="104" t="str">
        <f>"Comply with "&amp;B66&amp;" "&amp;D66</f>
        <v>Comply with SB70-295-34-R1 GARMIN G3000 high resolution display, GDU software V20.94 (P/N 006-B3136-04)</v>
      </c>
      <c r="P66" s="103" t="s">
        <v>63</v>
      </c>
      <c r="Q66" s="102" t="s">
        <v>63</v>
      </c>
    </row>
    <row r="67" spans="2:18" ht="15" customHeight="1">
      <c r="B67" s="102" t="s">
        <v>389</v>
      </c>
      <c r="C67" s="102">
        <v>77</v>
      </c>
      <c r="D67" s="102" t="s">
        <v>390</v>
      </c>
      <c r="F67" s="102" t="s">
        <v>49</v>
      </c>
      <c r="G67" s="102" t="s">
        <v>49</v>
      </c>
      <c r="H67" s="102" t="s">
        <v>175</v>
      </c>
      <c r="I67" s="102" t="s">
        <v>391</v>
      </c>
      <c r="K67" s="102" t="s">
        <v>1434</v>
      </c>
      <c r="L67" s="103" t="s">
        <v>49</v>
      </c>
      <c r="M67" s="107"/>
      <c r="N67" s="104" t="s">
        <v>1433</v>
      </c>
      <c r="O67" s="104" t="str">
        <f>"Comply with "&amp;B67&amp;" "&amp;D67</f>
        <v>Comply with SB70-294-77 Improved reliability of propeller speed (Np) and compressor speed (Ng) indication</v>
      </c>
      <c r="P67" s="103" t="s">
        <v>63</v>
      </c>
      <c r="Q67" s="102" t="s">
        <v>63</v>
      </c>
    </row>
    <row r="68" spans="2:18" ht="15" customHeight="1">
      <c r="B68" s="102" t="s">
        <v>385</v>
      </c>
      <c r="C68" s="102">
        <v>34</v>
      </c>
      <c r="D68" s="102" t="s">
        <v>386</v>
      </c>
      <c r="F68" s="102" t="s">
        <v>49</v>
      </c>
      <c r="G68" s="102" t="s">
        <v>49</v>
      </c>
      <c r="H68" s="102" t="s">
        <v>182</v>
      </c>
      <c r="I68" s="102" t="s">
        <v>387</v>
      </c>
      <c r="K68" s="102" t="s">
        <v>388</v>
      </c>
      <c r="L68" s="103" t="s">
        <v>49</v>
      </c>
      <c r="M68" s="107"/>
      <c r="N68" s="104" t="s">
        <v>1435</v>
      </c>
      <c r="O68" s="104" t="str">
        <f>"Comply with "&amp;B68&amp;" "&amp;D68</f>
        <v>Comply with SB70-293-34 Visual approach guidance feature for G1000 NXi aircraft</v>
      </c>
      <c r="P68" s="103" t="s">
        <v>63</v>
      </c>
      <c r="Q68" s="102" t="s">
        <v>63</v>
      </c>
    </row>
    <row r="69" spans="2:18" ht="15" customHeight="1">
      <c r="B69" s="102" t="s">
        <v>306</v>
      </c>
      <c r="C69" s="102">
        <v>0</v>
      </c>
      <c r="D69" s="102" t="s">
        <v>307</v>
      </c>
      <c r="F69" s="102" t="s">
        <v>49</v>
      </c>
      <c r="G69" s="102" t="s">
        <v>49</v>
      </c>
      <c r="H69" s="102" t="s">
        <v>175</v>
      </c>
      <c r="I69" s="102" t="s">
        <v>308</v>
      </c>
      <c r="K69" s="102" t="s">
        <v>309</v>
      </c>
      <c r="L69" s="103" t="s">
        <v>49</v>
      </c>
      <c r="M69" s="107"/>
      <c r="N69" s="104" t="s">
        <v>1453</v>
      </c>
      <c r="O69" s="104" t="str">
        <f>"Comply with "&amp;B69&amp;" "&amp;D69</f>
        <v>Comply with SB70-292-00-R4 HomeSafe system retrofit for TBM 940 delivered without provisions</v>
      </c>
      <c r="P69" s="103" t="s">
        <v>63</v>
      </c>
      <c r="Q69" s="102" t="s">
        <v>63</v>
      </c>
    </row>
    <row r="70" spans="2:18" ht="15" customHeight="1">
      <c r="B70" s="102" t="s">
        <v>405</v>
      </c>
      <c r="C70" s="102">
        <v>0</v>
      </c>
      <c r="D70" s="102" t="s">
        <v>406</v>
      </c>
      <c r="F70" s="102" t="s">
        <v>49</v>
      </c>
      <c r="G70" s="102" t="s">
        <v>49</v>
      </c>
      <c r="H70" s="102" t="s">
        <v>175</v>
      </c>
      <c r="I70" s="102" t="s">
        <v>407</v>
      </c>
      <c r="K70" s="102" t="s">
        <v>408</v>
      </c>
      <c r="L70" s="103" t="s">
        <v>49</v>
      </c>
      <c r="M70" s="107"/>
      <c r="N70" s="104" t="s">
        <v>1428</v>
      </c>
      <c r="O70" s="104" t="str">
        <f>"Comply with "&amp;B70&amp;" "&amp;D70</f>
        <v>Comply with SB70-291-00-R1 HomeSafe system installation for TBM 940 delivered with provision 2</v>
      </c>
      <c r="P70" s="103" t="s">
        <v>63</v>
      </c>
      <c r="Q70" s="102" t="s">
        <v>63</v>
      </c>
    </row>
    <row r="71" spans="2:18" ht="15" customHeight="1">
      <c r="B71" s="102" t="s">
        <v>392</v>
      </c>
      <c r="C71" s="102">
        <v>0</v>
      </c>
      <c r="D71" s="102" t="s">
        <v>393</v>
      </c>
      <c r="F71" s="102" t="s">
        <v>49</v>
      </c>
      <c r="G71" s="102" t="s">
        <v>49</v>
      </c>
      <c r="H71" s="102" t="s">
        <v>175</v>
      </c>
      <c r="I71" s="102" t="s">
        <v>391</v>
      </c>
      <c r="K71" s="102" t="s">
        <v>394</v>
      </c>
      <c r="L71" s="103" t="s">
        <v>49</v>
      </c>
      <c r="M71" s="107"/>
      <c r="N71" s="104" t="s">
        <v>1432</v>
      </c>
      <c r="O71" s="104" t="str">
        <f>"Comply with "&amp;B71&amp;" "&amp;D71</f>
        <v>Comply with SB70-290-00-R2 HomeSafe system installation for TBM 940 delivered with provision 1</v>
      </c>
      <c r="P71" s="103" t="s">
        <v>63</v>
      </c>
      <c r="Q71" s="102" t="s">
        <v>63</v>
      </c>
    </row>
    <row r="72" spans="2:18" ht="15" customHeight="1">
      <c r="B72" s="102" t="s">
        <v>382</v>
      </c>
      <c r="C72" s="102">
        <v>34</v>
      </c>
      <c r="D72" s="102" t="s">
        <v>383</v>
      </c>
      <c r="F72" s="102" t="s">
        <v>49</v>
      </c>
      <c r="G72" s="102" t="s">
        <v>49</v>
      </c>
      <c r="H72" s="102" t="s">
        <v>175</v>
      </c>
      <c r="I72" s="102" t="s">
        <v>380</v>
      </c>
      <c r="K72" s="102" t="s">
        <v>384</v>
      </c>
      <c r="L72" s="103" t="s">
        <v>49</v>
      </c>
      <c r="M72" s="107"/>
      <c r="N72" s="104" t="s">
        <v>1436</v>
      </c>
      <c r="O72" s="104" t="str">
        <f>"Comply with "&amp;B72&amp;" "&amp;D72</f>
        <v>Comply with SB70-289-34-R1 GARMIN G3000 GDU Software Version V21.45.1 (SW P/N 006-B3518-04)</v>
      </c>
      <c r="P72" s="103" t="s">
        <v>63</v>
      </c>
      <c r="Q72" s="102" t="s">
        <v>63</v>
      </c>
    </row>
    <row r="73" spans="2:18" ht="15" customHeight="1">
      <c r="B73" s="102" t="s">
        <v>409</v>
      </c>
      <c r="C73" s="102">
        <v>30</v>
      </c>
      <c r="D73" s="102" t="s">
        <v>410</v>
      </c>
      <c r="F73" s="102" t="s">
        <v>49</v>
      </c>
      <c r="G73" s="102" t="s">
        <v>49</v>
      </c>
      <c r="H73" s="102" t="s">
        <v>175</v>
      </c>
      <c r="I73" s="102" t="s">
        <v>407</v>
      </c>
      <c r="K73" s="102" t="s">
        <v>411</v>
      </c>
      <c r="L73" s="103" t="s">
        <v>49</v>
      </c>
      <c r="M73" s="107"/>
      <c r="N73" s="104" t="s">
        <v>1427</v>
      </c>
      <c r="O73" s="104" t="str">
        <f>"Comply with "&amp;B73&amp;" "&amp;D73</f>
        <v>Comply with SB70-288-30-R1 A13 auto-ice box P/N CAIB20-07</v>
      </c>
      <c r="P73" s="103" t="s">
        <v>63</v>
      </c>
      <c r="Q73" s="102" t="s">
        <v>63</v>
      </c>
    </row>
    <row r="74" spans="2:18" ht="15" customHeight="1">
      <c r="B74" s="102" t="s">
        <v>412</v>
      </c>
      <c r="C74" s="102">
        <v>46</v>
      </c>
      <c r="D74" s="102" t="s">
        <v>413</v>
      </c>
      <c r="F74" s="102" t="s">
        <v>49</v>
      </c>
      <c r="G74" s="102" t="s">
        <v>49</v>
      </c>
      <c r="H74" s="102" t="s">
        <v>182</v>
      </c>
      <c r="I74" s="102" t="s">
        <v>407</v>
      </c>
      <c r="K74" s="102" t="s">
        <v>404</v>
      </c>
      <c r="L74" s="103" t="s">
        <v>49</v>
      </c>
      <c r="M74" s="107"/>
      <c r="N74" s="104" t="s">
        <v>1426</v>
      </c>
      <c r="O74" s="104" t="str">
        <f>"Comply with "&amp;B74&amp;" "&amp;D74</f>
        <v>Comply with SB70-287-46-R1 Flight Stream 510 option for 2016 and 2017 TBM G3000 aircraft</v>
      </c>
      <c r="P74" s="103" t="s">
        <v>63</v>
      </c>
      <c r="Q74" s="102" t="s">
        <v>63</v>
      </c>
    </row>
    <row r="75" spans="2:18" ht="15" customHeight="1">
      <c r="B75" s="102" t="s">
        <v>363</v>
      </c>
      <c r="C75" s="102">
        <v>34</v>
      </c>
      <c r="D75" s="102" t="s">
        <v>364</v>
      </c>
      <c r="F75" s="102" t="s">
        <v>49</v>
      </c>
      <c r="G75" s="102" t="s">
        <v>49</v>
      </c>
      <c r="H75" s="102" t="s">
        <v>182</v>
      </c>
      <c r="I75" s="102" t="s">
        <v>361</v>
      </c>
      <c r="K75" s="102" t="s">
        <v>365</v>
      </c>
      <c r="L75" s="103" t="s">
        <v>49</v>
      </c>
      <c r="M75" s="107"/>
      <c r="N75" s="104" t="s">
        <v>1440</v>
      </c>
      <c r="O75" s="104" t="str">
        <f>"Comply with "&amp;B75&amp;" "&amp;D75</f>
        <v>Comply with SB70-286-34-R9 ”Turbulence Detection” and ”Ground Clutter Suppression” options for TBM G3000 aircraft</v>
      </c>
      <c r="P75" s="103" t="s">
        <v>63</v>
      </c>
      <c r="Q75" s="102" t="s">
        <v>63</v>
      </c>
    </row>
    <row r="76" spans="2:18" ht="15" customHeight="1">
      <c r="B76" s="102" t="s">
        <v>337</v>
      </c>
      <c r="C76" s="102">
        <v>34</v>
      </c>
      <c r="D76" s="102" t="s">
        <v>338</v>
      </c>
      <c r="F76" s="102" t="s">
        <v>49</v>
      </c>
      <c r="G76" s="102" t="s">
        <v>49</v>
      </c>
      <c r="H76" s="102" t="s">
        <v>182</v>
      </c>
      <c r="I76" s="102" t="s">
        <v>339</v>
      </c>
      <c r="K76" s="102" t="s">
        <v>340</v>
      </c>
      <c r="L76" s="103" t="s">
        <v>49</v>
      </c>
      <c r="M76" s="107"/>
      <c r="N76" s="112" t="s">
        <v>1446</v>
      </c>
      <c r="O76" s="104" t="str">
        <f>"Comply with "&amp;B76&amp;" "&amp;D76</f>
        <v>Comply with SB70-285-34-R11 SurfaceWatch option for 2016 and 2017 TBM G3000 aircraft</v>
      </c>
      <c r="P76" s="103" t="s">
        <v>63</v>
      </c>
      <c r="Q76" s="102" t="s">
        <v>63</v>
      </c>
    </row>
    <row r="77" spans="2:18" ht="15" customHeight="1">
      <c r="B77" s="102" t="s">
        <v>417</v>
      </c>
      <c r="C77" s="102">
        <v>34</v>
      </c>
      <c r="D77" s="102" t="s">
        <v>418</v>
      </c>
      <c r="F77" s="102" t="s">
        <v>49</v>
      </c>
      <c r="G77" s="102" t="s">
        <v>49</v>
      </c>
      <c r="H77" s="102" t="s">
        <v>182</v>
      </c>
      <c r="I77" s="102" t="s">
        <v>419</v>
      </c>
      <c r="K77" s="102" t="s">
        <v>420</v>
      </c>
      <c r="L77" s="103" t="s">
        <v>49</v>
      </c>
      <c r="M77" s="107"/>
      <c r="N77" s="104" t="s">
        <v>1424</v>
      </c>
      <c r="O77" s="104" t="str">
        <f>"Comply with "&amp;B77&amp;" "&amp;D77</f>
        <v>Comply with SB70-284-34 GTX 345R transponder retrofit for TBM 930</v>
      </c>
      <c r="P77" s="103" t="s">
        <v>63</v>
      </c>
      <c r="Q77" s="102" t="s">
        <v>63</v>
      </c>
    </row>
    <row r="78" spans="2:18" ht="15" customHeight="1">
      <c r="B78" s="102" t="s">
        <v>398</v>
      </c>
      <c r="C78" s="102">
        <v>77</v>
      </c>
      <c r="D78" s="102" t="s">
        <v>399</v>
      </c>
      <c r="F78" s="102" t="s">
        <v>49</v>
      </c>
      <c r="G78" s="102" t="s">
        <v>49</v>
      </c>
      <c r="H78" s="102" t="s">
        <v>175</v>
      </c>
      <c r="I78" s="102" t="s">
        <v>400</v>
      </c>
      <c r="K78" s="102" t="s">
        <v>401</v>
      </c>
      <c r="L78" s="103" t="s">
        <v>49</v>
      </c>
      <c r="M78" s="107"/>
      <c r="N78" s="104" t="s">
        <v>1430</v>
      </c>
      <c r="O78" s="104" t="str">
        <f>"Comply with "&amp;B78&amp;" "&amp;D78</f>
        <v>Comply with SB70-283-77-R2 Improved reliability of propeller speed (NP) and compressor speed (NG) indication</v>
      </c>
      <c r="P78" s="103" t="s">
        <v>63</v>
      </c>
      <c r="Q78" s="102" t="s">
        <v>63</v>
      </c>
    </row>
    <row r="79" spans="2:18" ht="15" customHeight="1">
      <c r="B79" s="102" t="s">
        <v>402</v>
      </c>
      <c r="C79" s="102">
        <v>34</v>
      </c>
      <c r="D79" s="102" t="s">
        <v>403</v>
      </c>
      <c r="F79" s="102" t="s">
        <v>49</v>
      </c>
      <c r="G79" s="102" t="s">
        <v>49</v>
      </c>
      <c r="H79" s="102" t="s">
        <v>175</v>
      </c>
      <c r="I79" s="102" t="s">
        <v>400</v>
      </c>
      <c r="K79" s="102" t="s">
        <v>404</v>
      </c>
      <c r="L79" s="103" t="s">
        <v>49</v>
      </c>
      <c r="M79" s="107"/>
      <c r="N79" s="104" t="s">
        <v>1429</v>
      </c>
      <c r="O79" s="104" t="str">
        <f>"Comply with "&amp;B79&amp;" "&amp;D79</f>
        <v>Comply with SB70-282-34-R1 GARMIN G3000 GDU software version 20.92 (P/N 006-B2234-06)</v>
      </c>
      <c r="P79" s="103" t="s">
        <v>63</v>
      </c>
      <c r="Q79" s="102" t="s">
        <v>63</v>
      </c>
    </row>
    <row r="80" spans="2:18" ht="15" customHeight="1">
      <c r="B80" s="102" t="s">
        <v>421</v>
      </c>
      <c r="C80" s="102">
        <v>21</v>
      </c>
      <c r="D80" s="102" t="s">
        <v>422</v>
      </c>
      <c r="F80" s="102" t="s">
        <v>49</v>
      </c>
      <c r="G80" s="102" t="s">
        <v>49</v>
      </c>
      <c r="H80" s="102" t="s">
        <v>175</v>
      </c>
      <c r="I80" s="102" t="s">
        <v>419</v>
      </c>
      <c r="K80" s="102" t="s">
        <v>423</v>
      </c>
      <c r="L80" s="103" t="s">
        <v>49</v>
      </c>
      <c r="M80" s="107"/>
      <c r="N80" s="104" t="s">
        <v>1423</v>
      </c>
      <c r="O80" s="104" t="str">
        <f>"Comply with "&amp;B80&amp;" "&amp;D80</f>
        <v>Comply with SB70-281-21-R2 Gas controller upgrade</v>
      </c>
      <c r="P80" s="103" t="s">
        <v>63</v>
      </c>
      <c r="Q80" s="102">
        <v>10</v>
      </c>
      <c r="R80" s="102">
        <v>2</v>
      </c>
    </row>
    <row r="81" spans="2:17" ht="15" customHeight="1">
      <c r="B81" s="102" t="s">
        <v>425</v>
      </c>
      <c r="C81" s="102">
        <v>42</v>
      </c>
      <c r="D81" s="102" t="s">
        <v>426</v>
      </c>
      <c r="H81" s="102" t="s">
        <v>175</v>
      </c>
      <c r="I81" s="102" t="s">
        <v>427</v>
      </c>
      <c r="K81" s="102" t="s">
        <v>428</v>
      </c>
      <c r="L81" s="103" t="s">
        <v>49</v>
      </c>
      <c r="M81" s="107"/>
      <c r="N81" s="104" t="s">
        <v>1422</v>
      </c>
      <c r="O81" s="104" t="str">
        <f>"Comply with "&amp;B81&amp;" "&amp;D81</f>
        <v>Comply with SB70-280-42 A10 Electronic card box</v>
      </c>
      <c r="P81" s="103" t="s">
        <v>63</v>
      </c>
      <c r="Q81" s="102" t="s">
        <v>63</v>
      </c>
    </row>
    <row r="82" spans="2:17" ht="15" customHeight="1">
      <c r="B82" s="102" t="s">
        <v>395</v>
      </c>
      <c r="C82" s="102">
        <v>35</v>
      </c>
      <c r="D82" s="102" t="s">
        <v>396</v>
      </c>
      <c r="F82" s="102" t="s">
        <v>49</v>
      </c>
      <c r="G82" s="102" t="s">
        <v>49</v>
      </c>
      <c r="H82" s="102" t="s">
        <v>175</v>
      </c>
      <c r="I82" s="102" t="s">
        <v>391</v>
      </c>
      <c r="K82" s="102" t="s">
        <v>397</v>
      </c>
      <c r="L82" s="103" t="s">
        <v>49</v>
      </c>
      <c r="M82" s="107"/>
      <c r="N82" s="104" t="s">
        <v>1431</v>
      </c>
      <c r="O82" s="104" t="str">
        <f>"Comply with "&amp;B82&amp;" "&amp;D82</f>
        <v>Comply with SB70-279-35-R1 Pilot and R.H. station gaseous oxygen masks</v>
      </c>
      <c r="P82" s="103" t="s">
        <v>63</v>
      </c>
      <c r="Q82" s="102" t="s">
        <v>63</v>
      </c>
    </row>
    <row r="83" spans="2:17" ht="15" customHeight="1">
      <c r="B83" s="102" t="s">
        <v>374</v>
      </c>
      <c r="C83" s="102">
        <v>57</v>
      </c>
      <c r="D83" s="102" t="s">
        <v>375</v>
      </c>
      <c r="F83" s="102" t="s">
        <v>49</v>
      </c>
      <c r="G83" s="102" t="s">
        <v>49</v>
      </c>
      <c r="H83" s="102" t="s">
        <v>175</v>
      </c>
      <c r="I83" s="102" t="s">
        <v>376</v>
      </c>
      <c r="K83" s="102" t="s">
        <v>377</v>
      </c>
      <c r="L83" s="103" t="s">
        <v>49</v>
      </c>
      <c r="M83" s="107"/>
      <c r="N83" s="104" t="s">
        <v>1437</v>
      </c>
      <c r="O83" s="104" t="str">
        <f>"Comply with "&amp;B83&amp;" "&amp;D83</f>
        <v>Comply with SB70-278-57 Winglets wiring routing</v>
      </c>
      <c r="P83" s="103" t="s">
        <v>63</v>
      </c>
      <c r="Q83" s="102" t="s">
        <v>63</v>
      </c>
    </row>
    <row r="84" spans="2:17" ht="15" customHeight="1">
      <c r="B84" s="102" t="s">
        <v>277</v>
      </c>
      <c r="C84" s="102">
        <v>25</v>
      </c>
      <c r="D84" s="102" t="s">
        <v>278</v>
      </c>
      <c r="F84" s="102" t="s">
        <v>49</v>
      </c>
      <c r="G84" s="102" t="s">
        <v>49</v>
      </c>
      <c r="H84" s="102" t="s">
        <v>182</v>
      </c>
      <c r="I84" s="102" t="s">
        <v>270</v>
      </c>
      <c r="K84" s="102" t="s">
        <v>279</v>
      </c>
      <c r="L84" s="103" t="s">
        <v>49</v>
      </c>
      <c r="M84" s="107"/>
      <c r="N84" s="104" t="s">
        <v>1458</v>
      </c>
      <c r="O84" s="104" t="str">
        <f>"Comply with "&amp;B84&amp;" "&amp;D84</f>
        <v>Comply with SB70-277-25-R3 Retrofit of airbag system</v>
      </c>
      <c r="P84" s="103" t="s">
        <v>63</v>
      </c>
      <c r="Q84" s="102" t="s">
        <v>63</v>
      </c>
    </row>
    <row r="85" spans="2:17" ht="15" customHeight="1">
      <c r="B85" s="102" t="s">
        <v>1489</v>
      </c>
      <c r="C85" s="102">
        <v>34</v>
      </c>
      <c r="D85" s="102" t="s">
        <v>424</v>
      </c>
      <c r="E85" s="102" t="e" vm="4">
        <v>#VALUE!</v>
      </c>
      <c r="F85" s="102" t="s">
        <v>49</v>
      </c>
      <c r="G85" s="102" t="s">
        <v>49</v>
      </c>
      <c r="H85" s="102" t="s">
        <v>182</v>
      </c>
      <c r="I85" s="102" t="s">
        <v>1488</v>
      </c>
      <c r="K85" s="102" t="s">
        <v>1487</v>
      </c>
      <c r="L85" s="103" t="s">
        <v>49</v>
      </c>
      <c r="M85" s="107"/>
      <c r="N85" s="104" t="s">
        <v>1486</v>
      </c>
      <c r="O85" s="104" t="str">
        <f>"Comply with "&amp;B85&amp;" "&amp;D85</f>
        <v>Comply with SB70-276-34-R2 GWX 68 wiring improvement</v>
      </c>
      <c r="P85" s="103" t="s">
        <v>63</v>
      </c>
      <c r="Q85" s="102" t="s">
        <v>63</v>
      </c>
    </row>
    <row r="86" spans="2:17" ht="15" customHeight="1">
      <c r="B86" s="102" t="s">
        <v>441</v>
      </c>
      <c r="C86" s="102">
        <v>34</v>
      </c>
      <c r="D86" s="102" t="s">
        <v>442</v>
      </c>
      <c r="F86" s="102" t="s">
        <v>49</v>
      </c>
      <c r="G86" s="102" t="s">
        <v>49</v>
      </c>
      <c r="H86" s="102" t="s">
        <v>182</v>
      </c>
      <c r="I86" s="102" t="s">
        <v>443</v>
      </c>
      <c r="K86" s="102" t="s">
        <v>444</v>
      </c>
      <c r="L86" s="103" t="s">
        <v>49</v>
      </c>
      <c r="M86" s="107"/>
      <c r="O86" s="104" t="str">
        <f>"Comply with "&amp;B86&amp;" "&amp;D86</f>
        <v>Comply with SB70-274-34 Data loading to upgrade "ECTM" script files (version 3.1) on SD card</v>
      </c>
      <c r="P86" s="103" t="s">
        <v>63</v>
      </c>
      <c r="Q86" s="102" t="s">
        <v>63</v>
      </c>
    </row>
    <row r="87" spans="2:17" ht="15" customHeight="1">
      <c r="B87" s="102" t="s">
        <v>445</v>
      </c>
      <c r="C87" s="102">
        <v>77</v>
      </c>
      <c r="D87" s="102" t="s">
        <v>446</v>
      </c>
      <c r="F87" s="102" t="s">
        <v>49</v>
      </c>
      <c r="G87" s="102" t="s">
        <v>49</v>
      </c>
      <c r="H87" s="102" t="s">
        <v>175</v>
      </c>
      <c r="I87" s="102" t="s">
        <v>443</v>
      </c>
      <c r="K87" s="102" t="s">
        <v>447</v>
      </c>
      <c r="L87" s="103" t="s">
        <v>49</v>
      </c>
      <c r="M87" s="107"/>
      <c r="O87" s="104" t="str">
        <f>"Comply with "&amp;B87&amp;" "&amp;D87</f>
        <v>Comply with SB70-273-77 ITT indication hysteresis update</v>
      </c>
      <c r="P87" s="103" t="s">
        <v>63</v>
      </c>
      <c r="Q87" s="102" t="s">
        <v>63</v>
      </c>
    </row>
    <row r="88" spans="2:17" ht="15" customHeight="1">
      <c r="B88" s="102" t="s">
        <v>455</v>
      </c>
      <c r="C88" s="102">
        <v>30</v>
      </c>
      <c r="D88" s="102" t="s">
        <v>456</v>
      </c>
      <c r="F88" s="102" t="s">
        <v>49</v>
      </c>
      <c r="G88" s="102" t="s">
        <v>49</v>
      </c>
      <c r="H88" s="102" t="s">
        <v>175</v>
      </c>
      <c r="I88" s="102" t="s">
        <v>457</v>
      </c>
      <c r="K88" s="102" t="s">
        <v>458</v>
      </c>
      <c r="L88" s="103" t="s">
        <v>49</v>
      </c>
      <c r="M88" s="107"/>
      <c r="O88" s="104" t="str">
        <f>"Comply with "&amp;B88&amp;" "&amp;D88</f>
        <v>Comply with SB70-272-30 "AUTOMODE", "PITOT L/R &amp; STALL HTR" AND "INERT SEP" switches</v>
      </c>
      <c r="P88" s="103" t="s">
        <v>63</v>
      </c>
      <c r="Q88" s="102" t="s">
        <v>63</v>
      </c>
    </row>
    <row r="89" spans="2:17" ht="15" customHeight="1">
      <c r="B89" s="102" t="s">
        <v>432</v>
      </c>
      <c r="C89" s="102">
        <v>21</v>
      </c>
      <c r="D89" s="102" t="s">
        <v>433</v>
      </c>
      <c r="F89" s="102" t="s">
        <v>434</v>
      </c>
      <c r="G89" s="102" t="s">
        <v>435</v>
      </c>
      <c r="H89" s="102" t="s">
        <v>284</v>
      </c>
      <c r="I89" s="102" t="s">
        <v>436</v>
      </c>
      <c r="K89" s="102" t="s">
        <v>437</v>
      </c>
      <c r="L89" s="103" t="s">
        <v>49</v>
      </c>
      <c r="M89" s="107"/>
      <c r="O89" s="104" t="str">
        <f>"Comply with "&amp;B89&amp;" "&amp;D89</f>
        <v>Comply with SB70-271-21-R1 "DUMP" and "MICRO/MASK" switches</v>
      </c>
      <c r="P89" s="103" t="s">
        <v>63</v>
      </c>
      <c r="Q89" s="102" t="s">
        <v>63</v>
      </c>
    </row>
    <row r="90" spans="2:17" ht="15" customHeight="1">
      <c r="B90" s="102" t="s">
        <v>438</v>
      </c>
      <c r="C90" s="102">
        <v>52</v>
      </c>
      <c r="D90" s="102" t="s">
        <v>439</v>
      </c>
      <c r="F90" s="102" t="s">
        <v>49</v>
      </c>
      <c r="G90" s="102" t="s">
        <v>49</v>
      </c>
      <c r="H90" s="102" t="s">
        <v>182</v>
      </c>
      <c r="I90" s="102" t="s">
        <v>436</v>
      </c>
      <c r="K90" s="102" t="s">
        <v>440</v>
      </c>
      <c r="L90" s="103" t="s">
        <v>49</v>
      </c>
      <c r="M90" s="107"/>
      <c r="O90" s="104" t="str">
        <f>"Comply with "&amp;B90&amp;" "&amp;D90</f>
        <v>Comply with SB70-270-52 Pilot door thermal insulation (composite handle and pushbutton)</v>
      </c>
      <c r="P90" s="103" t="s">
        <v>63</v>
      </c>
      <c r="Q90" s="102" t="s">
        <v>63</v>
      </c>
    </row>
    <row r="91" spans="2:17" ht="15" customHeight="1">
      <c r="B91" s="102" t="s">
        <v>448</v>
      </c>
      <c r="C91" s="102">
        <v>34</v>
      </c>
      <c r="D91" s="102" t="s">
        <v>449</v>
      </c>
      <c r="F91" s="102" t="s">
        <v>49</v>
      </c>
      <c r="G91" s="102" t="s">
        <v>49</v>
      </c>
      <c r="H91" s="102" t="s">
        <v>175</v>
      </c>
      <c r="I91" s="102" t="s">
        <v>443</v>
      </c>
      <c r="K91" s="102" t="s">
        <v>450</v>
      </c>
      <c r="L91" s="103" t="s">
        <v>49</v>
      </c>
      <c r="M91" s="107"/>
      <c r="O91" s="104" t="str">
        <f>"Comply with "&amp;B91&amp;" "&amp;D91</f>
        <v>Comply with SB70-269-34-R2 Autothrottle and S.E.I, software version 21.25 (P/N 006-B3518-01)</v>
      </c>
      <c r="P91" s="103" t="s">
        <v>63</v>
      </c>
      <c r="Q91" s="102" t="s">
        <v>63</v>
      </c>
    </row>
    <row r="92" spans="2:17" ht="15" customHeight="1">
      <c r="B92" s="102" t="s">
        <v>459</v>
      </c>
      <c r="C92" s="102">
        <v>77</v>
      </c>
      <c r="D92" s="102" t="s">
        <v>460</v>
      </c>
      <c r="F92" s="102" t="s">
        <v>49</v>
      </c>
      <c r="G92" s="102" t="s">
        <v>49</v>
      </c>
      <c r="H92" s="102" t="s">
        <v>175</v>
      </c>
      <c r="I92" s="102" t="s">
        <v>461</v>
      </c>
      <c r="K92" s="102" t="s">
        <v>462</v>
      </c>
      <c r="L92" s="103" t="s">
        <v>49</v>
      </c>
      <c r="M92" s="107"/>
      <c r="O92" s="104" t="str">
        <f>"Comply with "&amp;B92&amp;" "&amp;D92</f>
        <v>Comply with SB70-268-77 NP and NG signals stability</v>
      </c>
      <c r="P92" s="103" t="s">
        <v>63</v>
      </c>
      <c r="Q92" s="102" t="s">
        <v>63</v>
      </c>
    </row>
    <row r="93" spans="2:17" ht="15" customHeight="1">
      <c r="B93" s="102" t="s">
        <v>451</v>
      </c>
      <c r="C93" s="102">
        <v>25</v>
      </c>
      <c r="D93" s="102" t="s">
        <v>452</v>
      </c>
      <c r="F93" s="102" t="s">
        <v>49</v>
      </c>
      <c r="G93" s="102" t="s">
        <v>49</v>
      </c>
      <c r="H93" s="102" t="s">
        <v>182</v>
      </c>
      <c r="I93" s="102" t="s">
        <v>453</v>
      </c>
      <c r="K93" s="102" t="s">
        <v>454</v>
      </c>
      <c r="L93" s="103" t="s">
        <v>49</v>
      </c>
      <c r="M93" s="107"/>
      <c r="O93" s="104" t="str">
        <f>"Comply with "&amp;B93&amp;" "&amp;D93</f>
        <v>Comply with SB70-267-25 Coat hook installation</v>
      </c>
      <c r="P93" s="103" t="s">
        <v>63</v>
      </c>
      <c r="Q93" s="102" t="s">
        <v>63</v>
      </c>
    </row>
    <row r="94" spans="2:17" ht="15" customHeight="1">
      <c r="B94" s="102" t="s">
        <v>366</v>
      </c>
      <c r="C94" s="102">
        <v>31</v>
      </c>
      <c r="D94" s="102" t="s">
        <v>367</v>
      </c>
      <c r="F94" s="102" t="s">
        <v>49</v>
      </c>
      <c r="G94" s="102" t="s">
        <v>49</v>
      </c>
      <c r="H94" s="102" t="s">
        <v>175</v>
      </c>
      <c r="I94" s="102" t="s">
        <v>361</v>
      </c>
      <c r="K94" s="102" t="s">
        <v>368</v>
      </c>
      <c r="L94" s="103" t="s">
        <v>49</v>
      </c>
      <c r="M94" s="107"/>
      <c r="N94" s="104" t="s">
        <v>49</v>
      </c>
      <c r="O94" s="104" t="str">
        <f>"Comply with "&amp;B94&amp;" "&amp;D94</f>
        <v>Comply with SB70-266-31-R2 SIM card for Fastbox</v>
      </c>
      <c r="P94" s="103" t="s">
        <v>63</v>
      </c>
      <c r="Q94" s="102" t="s">
        <v>63</v>
      </c>
    </row>
    <row r="95" spans="2:17" ht="15" customHeight="1">
      <c r="B95" s="102" t="s">
        <v>463</v>
      </c>
      <c r="C95" s="102">
        <v>34</v>
      </c>
      <c r="D95" s="102" t="s">
        <v>464</v>
      </c>
      <c r="F95" s="102" t="s">
        <v>49</v>
      </c>
      <c r="G95" s="102" t="s">
        <v>49</v>
      </c>
      <c r="H95" s="102" t="s">
        <v>175</v>
      </c>
      <c r="I95" s="102" t="s">
        <v>461</v>
      </c>
      <c r="K95" s="102" t="s">
        <v>465</v>
      </c>
      <c r="L95" s="103" t="s">
        <v>49</v>
      </c>
      <c r="M95" s="107"/>
      <c r="O95" s="104" t="str">
        <f>"Comply with "&amp;B95&amp;" "&amp;D95</f>
        <v>Comply with SB70-265-34 Emergency descent mode upgrade</v>
      </c>
      <c r="P95" s="103" t="s">
        <v>63</v>
      </c>
      <c r="Q95" s="102" t="s">
        <v>63</v>
      </c>
    </row>
    <row r="96" spans="2:17" ht="15" customHeight="1">
      <c r="B96" s="102" t="s">
        <v>477</v>
      </c>
      <c r="C96" s="102">
        <v>34</v>
      </c>
      <c r="D96" s="102" t="s">
        <v>478</v>
      </c>
      <c r="F96" s="102" t="s">
        <v>49</v>
      </c>
      <c r="G96" s="102" t="s">
        <v>49</v>
      </c>
      <c r="H96" s="102" t="s">
        <v>182</v>
      </c>
      <c r="I96" s="102" t="s">
        <v>479</v>
      </c>
      <c r="K96" s="102" t="s">
        <v>480</v>
      </c>
      <c r="L96" s="103" t="s">
        <v>49</v>
      </c>
      <c r="M96" s="107"/>
      <c r="O96" s="104" t="str">
        <f>"Comply with "&amp;B96&amp;" "&amp;D96</f>
        <v>Comply with SB70-264-34 PFDs flickering</v>
      </c>
      <c r="P96" s="103" t="s">
        <v>63</v>
      </c>
      <c r="Q96" s="102" t="s">
        <v>63</v>
      </c>
    </row>
    <row r="97" spans="2:18" ht="15" customHeight="1">
      <c r="B97" s="102" t="s">
        <v>317</v>
      </c>
      <c r="C97" s="102">
        <v>31</v>
      </c>
      <c r="D97" s="102" t="s">
        <v>318</v>
      </c>
      <c r="F97" s="102" t="s">
        <v>49</v>
      </c>
      <c r="G97" s="102" t="s">
        <v>49</v>
      </c>
      <c r="H97" s="102" t="s">
        <v>182</v>
      </c>
      <c r="I97" s="102" t="s">
        <v>319</v>
      </c>
      <c r="K97" s="102" t="s">
        <v>320</v>
      </c>
      <c r="L97" s="103" t="s">
        <v>49</v>
      </c>
      <c r="M97" s="107"/>
      <c r="N97" s="112" t="s">
        <v>1450</v>
      </c>
      <c r="O97" s="104" t="str">
        <f>"Comply with "&amp;B97&amp;" "&amp;D97</f>
        <v>Comply with SB70-263-31-R2 A20 Aural Warning Box</v>
      </c>
      <c r="P97" s="103" t="s">
        <v>63</v>
      </c>
      <c r="Q97" s="102" t="s">
        <v>63</v>
      </c>
    </row>
    <row r="98" spans="2:18" ht="15" customHeight="1">
      <c r="B98" s="102" t="s">
        <v>473</v>
      </c>
      <c r="C98" s="102">
        <v>24</v>
      </c>
      <c r="D98" s="102" t="s">
        <v>474</v>
      </c>
      <c r="F98" s="102" t="s">
        <v>49</v>
      </c>
      <c r="G98" s="102" t="s">
        <v>49</v>
      </c>
      <c r="H98" s="102" t="s">
        <v>175</v>
      </c>
      <c r="I98" s="102" t="s">
        <v>475</v>
      </c>
      <c r="K98" s="109" t="s">
        <v>476</v>
      </c>
      <c r="L98" s="103" t="s">
        <v>49</v>
      </c>
      <c r="M98" s="107"/>
      <c r="O98" s="104" t="str">
        <f>"Comply with "&amp;B98&amp;" "&amp;D98</f>
        <v>Comply with SB70-262-24 QAD mounting non conformity</v>
      </c>
      <c r="P98" s="103" t="s">
        <v>63</v>
      </c>
      <c r="Q98" s="102" t="s">
        <v>63</v>
      </c>
    </row>
    <row r="99" spans="2:18" ht="15" customHeight="1">
      <c r="B99" s="102" t="s">
        <v>488</v>
      </c>
      <c r="C99" s="102">
        <v>23</v>
      </c>
      <c r="D99" s="102" t="s">
        <v>489</v>
      </c>
      <c r="F99" s="102" t="s">
        <v>49</v>
      </c>
      <c r="G99" s="102" t="s">
        <v>49</v>
      </c>
      <c r="H99" s="102" t="s">
        <v>182</v>
      </c>
      <c r="I99" s="102" t="s">
        <v>490</v>
      </c>
      <c r="K99" s="102" t="s">
        <v>491</v>
      </c>
      <c r="L99" s="103" t="s">
        <v>49</v>
      </c>
      <c r="M99" s="107"/>
      <c r="O99" s="104" t="str">
        <f>"Comply with "&amp;B99&amp;" "&amp;D99</f>
        <v>Comply with SB70-261-23 Aural alerts and ATC audio on passenger headsets</v>
      </c>
      <c r="P99" s="103" t="s">
        <v>63</v>
      </c>
      <c r="Q99" s="102" t="s">
        <v>63</v>
      </c>
    </row>
    <row r="100" spans="2:18" ht="15" customHeight="1">
      <c r="B100" s="102" t="s">
        <v>1407</v>
      </c>
      <c r="C100" s="102">
        <v>57</v>
      </c>
      <c r="D100" s="102" t="s">
        <v>1408</v>
      </c>
      <c r="F100" s="102" t="s">
        <v>49</v>
      </c>
      <c r="G100" s="102" t="s">
        <v>49</v>
      </c>
      <c r="H100" s="102" t="s">
        <v>175</v>
      </c>
      <c r="I100" s="102" t="s">
        <v>1409</v>
      </c>
      <c r="K100" s="102" t="s">
        <v>1410</v>
      </c>
      <c r="L100" s="187">
        <v>46290</v>
      </c>
      <c r="M100" s="107"/>
      <c r="N100" s="104" t="s">
        <v>1483</v>
      </c>
      <c r="O100" s="104" t="str">
        <f>"Comply with "&amp;B100&amp;" "&amp;D100</f>
        <v>Comply with SB70-260-57-R1 Aileron's brush removal.</v>
      </c>
      <c r="P100" s="103" t="s">
        <v>1480</v>
      </c>
      <c r="Q100" s="102" t="s">
        <v>63</v>
      </c>
      <c r="R100" s="102">
        <v>3</v>
      </c>
    </row>
    <row r="101" spans="2:18" ht="15" customHeight="1">
      <c r="B101" s="102" t="s">
        <v>469</v>
      </c>
      <c r="C101" s="102">
        <v>32</v>
      </c>
      <c r="D101" s="102" t="s">
        <v>470</v>
      </c>
      <c r="F101" s="102" t="s">
        <v>49</v>
      </c>
      <c r="G101" s="102" t="s">
        <v>49</v>
      </c>
      <c r="H101" s="102" t="s">
        <v>175</v>
      </c>
      <c r="I101" s="102" t="s">
        <v>471</v>
      </c>
      <c r="K101" s="102" t="s">
        <v>472</v>
      </c>
      <c r="L101" s="103" t="s">
        <v>49</v>
      </c>
      <c r="M101" s="107"/>
      <c r="O101" s="104" t="str">
        <f>"Comply with "&amp;B101&amp;" "&amp;D101</f>
        <v>Comply with SB70-259-32 Landing gear control unit (A14 box)</v>
      </c>
      <c r="P101" s="103" t="s">
        <v>63</v>
      </c>
      <c r="Q101" s="102" t="s">
        <v>63</v>
      </c>
    </row>
    <row r="102" spans="2:18" ht="15" customHeight="1">
      <c r="B102" s="102" t="s">
        <v>493</v>
      </c>
      <c r="C102" s="102">
        <v>24</v>
      </c>
      <c r="D102" s="102" t="s">
        <v>494</v>
      </c>
      <c r="F102" s="102" t="s">
        <v>49</v>
      </c>
      <c r="G102" s="102" t="s">
        <v>49</v>
      </c>
      <c r="H102" s="102" t="s">
        <v>175</v>
      </c>
      <c r="I102" s="102" t="s">
        <v>492</v>
      </c>
      <c r="K102" s="102" t="s">
        <v>495</v>
      </c>
      <c r="L102" s="103" t="s">
        <v>49</v>
      </c>
      <c r="M102" s="107"/>
      <c r="O102" s="104" t="str">
        <f>"Comply with "&amp;B102&amp;" "&amp;D102</f>
        <v>Comply with SB70-258-24 Battery fuse holder</v>
      </c>
      <c r="P102" s="103" t="s">
        <v>63</v>
      </c>
      <c r="Q102" s="102" t="s">
        <v>63</v>
      </c>
    </row>
    <row r="103" spans="2:18" ht="15" customHeight="1">
      <c r="B103" s="102" t="s">
        <v>429</v>
      </c>
      <c r="C103" s="102">
        <v>34</v>
      </c>
      <c r="D103" s="102" t="s">
        <v>430</v>
      </c>
      <c r="F103" s="102" t="s">
        <v>49</v>
      </c>
      <c r="G103" s="102" t="s">
        <v>49</v>
      </c>
      <c r="H103" s="102" t="s">
        <v>182</v>
      </c>
      <c r="I103" s="102" t="s">
        <v>431</v>
      </c>
      <c r="K103" s="102" t="s">
        <v>312</v>
      </c>
      <c r="L103" s="103" t="s">
        <v>49</v>
      </c>
      <c r="M103" s="107"/>
      <c r="O103" s="104" t="str">
        <f>"Comply with "&amp;B103&amp;" "&amp;D103</f>
        <v>Comply with SB70-257-34 Baro-VNAV approaches capability</v>
      </c>
      <c r="P103" s="103" t="s">
        <v>63</v>
      </c>
      <c r="Q103" s="102" t="s">
        <v>63</v>
      </c>
    </row>
    <row r="104" spans="2:18" ht="15" customHeight="1">
      <c r="B104" s="102" t="s">
        <v>310</v>
      </c>
      <c r="C104" s="102">
        <v>71</v>
      </c>
      <c r="D104" s="102" t="s">
        <v>311</v>
      </c>
      <c r="F104" s="102" t="s">
        <v>49</v>
      </c>
      <c r="G104" s="102" t="s">
        <v>49</v>
      </c>
      <c r="H104" s="102" t="s">
        <v>175</v>
      </c>
      <c r="I104" s="102" t="s">
        <v>308</v>
      </c>
      <c r="K104" s="102" t="s">
        <v>312</v>
      </c>
      <c r="L104" s="114">
        <v>45176</v>
      </c>
      <c r="M104" s="107"/>
      <c r="N104" s="104" t="s">
        <v>1452</v>
      </c>
      <c r="O104" s="104" t="str">
        <f>"Comply with "&amp;B104&amp;" "&amp;D104</f>
        <v>Comply with SB70-256-71-R1 Inertial separator door seal</v>
      </c>
      <c r="P104" s="103" t="s">
        <v>63</v>
      </c>
      <c r="Q104" s="102" t="s">
        <v>63</v>
      </c>
    </row>
    <row r="105" spans="2:18" ht="15" customHeight="1">
      <c r="B105" s="102" t="s">
        <v>481</v>
      </c>
      <c r="C105" s="102">
        <v>55</v>
      </c>
      <c r="D105" s="102" t="s">
        <v>482</v>
      </c>
      <c r="F105" s="102" t="s">
        <v>49</v>
      </c>
      <c r="G105" s="102" t="s">
        <v>49</v>
      </c>
      <c r="H105" s="102" t="s">
        <v>175</v>
      </c>
      <c r="I105" s="102" t="s">
        <v>483</v>
      </c>
      <c r="K105" s="102" t="s">
        <v>484</v>
      </c>
      <c r="L105" s="103" t="s">
        <v>49</v>
      </c>
      <c r="M105" s="107"/>
      <c r="O105" s="104" t="str">
        <f>"Comply with "&amp;B105&amp;" "&amp;D105</f>
        <v>Comply with SB70-255-55 Vertical stabilizer attachment fittings</v>
      </c>
      <c r="P105" s="103" t="s">
        <v>63</v>
      </c>
      <c r="Q105" s="102" t="s">
        <v>63</v>
      </c>
    </row>
    <row r="106" spans="2:18" ht="15" customHeight="1">
      <c r="B106" s="102" t="s">
        <v>511</v>
      </c>
      <c r="C106" s="102">
        <v>79</v>
      </c>
      <c r="D106" s="102" t="s">
        <v>512</v>
      </c>
      <c r="F106" s="102" t="s">
        <v>513</v>
      </c>
      <c r="G106" s="102" t="s">
        <v>514</v>
      </c>
      <c r="H106" s="102" t="s">
        <v>284</v>
      </c>
      <c r="I106" s="102" t="s">
        <v>515</v>
      </c>
      <c r="K106" s="102" t="s">
        <v>516</v>
      </c>
      <c r="L106" s="103" t="s">
        <v>49</v>
      </c>
      <c r="M106" s="107"/>
      <c r="O106" s="104" t="str">
        <f>"Comply with "&amp;B106&amp;" "&amp;D106</f>
        <v>Comply with SB70-254-79 Oil cooler air induction duct</v>
      </c>
      <c r="P106" s="103" t="s">
        <v>63</v>
      </c>
      <c r="Q106" s="102" t="s">
        <v>63</v>
      </c>
    </row>
    <row r="107" spans="2:18" ht="15" customHeight="1">
      <c r="B107" s="102" t="s">
        <v>496</v>
      </c>
      <c r="C107" s="102">
        <v>33</v>
      </c>
      <c r="D107" s="102" t="s">
        <v>497</v>
      </c>
      <c r="F107" s="102" t="s">
        <v>49</v>
      </c>
      <c r="G107" s="102" t="s">
        <v>49</v>
      </c>
      <c r="H107" s="102" t="s">
        <v>182</v>
      </c>
      <c r="I107" s="102" t="s">
        <v>498</v>
      </c>
      <c r="K107" s="102" t="s">
        <v>476</v>
      </c>
      <c r="L107" s="103" t="s">
        <v>49</v>
      </c>
      <c r="M107" s="107"/>
      <c r="O107" s="104" t="str">
        <f>"Comply with "&amp;B107&amp;" "&amp;D107</f>
        <v>Comply with SB70-253-33-R1 Cap for taxi and landing lights control switch</v>
      </c>
      <c r="P107" s="103" t="s">
        <v>63</v>
      </c>
      <c r="Q107" s="102" t="s">
        <v>63</v>
      </c>
    </row>
    <row r="108" spans="2:18" ht="15" customHeight="1">
      <c r="B108" s="102" t="s">
        <v>499</v>
      </c>
      <c r="C108" s="102">
        <v>34</v>
      </c>
      <c r="D108" s="102" t="s">
        <v>500</v>
      </c>
      <c r="F108" s="102" t="s">
        <v>49</v>
      </c>
      <c r="G108" s="102" t="s">
        <v>49</v>
      </c>
      <c r="H108" s="102" t="s">
        <v>175</v>
      </c>
      <c r="I108" s="102" t="s">
        <v>501</v>
      </c>
      <c r="K108" s="102" t="s">
        <v>502</v>
      </c>
      <c r="L108" s="103" t="s">
        <v>49</v>
      </c>
      <c r="M108" s="107"/>
      <c r="O108" s="104" t="str">
        <f>"Comply with "&amp;B108&amp;" "&amp;D108</f>
        <v>Comply with SB70-252-34-R1 GARMIN G3000 high resolution display, software V20.85 (P/N 006-B3136-01)</v>
      </c>
      <c r="P108" s="103" t="s">
        <v>63</v>
      </c>
      <c r="Q108" s="102" t="s">
        <v>63</v>
      </c>
    </row>
    <row r="109" spans="2:18" ht="15" customHeight="1">
      <c r="B109" s="102" t="s">
        <v>520</v>
      </c>
      <c r="C109" s="102">
        <v>23</v>
      </c>
      <c r="D109" s="102" t="s">
        <v>521</v>
      </c>
      <c r="F109" s="102" t="s">
        <v>49</v>
      </c>
      <c r="G109" s="102" t="s">
        <v>49</v>
      </c>
      <c r="H109" s="102" t="s">
        <v>182</v>
      </c>
      <c r="I109" s="102" t="s">
        <v>522</v>
      </c>
      <c r="K109" s="102" t="s">
        <v>523</v>
      </c>
      <c r="L109" s="103" t="s">
        <v>49</v>
      </c>
      <c r="M109" s="107"/>
      <c r="O109" s="104" t="str">
        <f>"Comply with "&amp;B109&amp;" "&amp;D109</f>
        <v>Comply with SB70-251-23 GMA configuration for improvement of GSR 56 communication</v>
      </c>
      <c r="P109" s="103" t="s">
        <v>63</v>
      </c>
      <c r="Q109" s="102" t="s">
        <v>63</v>
      </c>
    </row>
    <row r="110" spans="2:18" ht="15" customHeight="1">
      <c r="B110" s="102" t="s">
        <v>528</v>
      </c>
      <c r="C110" s="102">
        <v>34</v>
      </c>
      <c r="D110" s="102" t="s">
        <v>529</v>
      </c>
      <c r="F110" s="102" t="s">
        <v>49</v>
      </c>
      <c r="G110" s="102" t="s">
        <v>49</v>
      </c>
      <c r="H110" s="102" t="s">
        <v>182</v>
      </c>
      <c r="I110" s="102" t="s">
        <v>530</v>
      </c>
      <c r="K110" s="102" t="s">
        <v>531</v>
      </c>
      <c r="L110" s="103" t="s">
        <v>49</v>
      </c>
      <c r="M110" s="107"/>
      <c r="O110" s="104" t="str">
        <f>"Comply with "&amp;B110&amp;" "&amp;D110</f>
        <v>Comply with SB70-250-34 GTX 345R Transponder Retrofit</v>
      </c>
      <c r="P110" s="103" t="s">
        <v>63</v>
      </c>
      <c r="Q110" s="102" t="s">
        <v>63</v>
      </c>
    </row>
    <row r="111" spans="2:18" ht="15" customHeight="1">
      <c r="B111" s="102" t="s">
        <v>532</v>
      </c>
      <c r="C111" s="102">
        <v>25</v>
      </c>
      <c r="D111" s="102" t="s">
        <v>533</v>
      </c>
      <c r="F111" s="102" t="s">
        <v>49</v>
      </c>
      <c r="G111" s="102" t="s">
        <v>49</v>
      </c>
      <c r="H111" s="102" t="s">
        <v>182</v>
      </c>
      <c r="I111" s="102" t="s">
        <v>534</v>
      </c>
      <c r="K111" s="102" t="s">
        <v>535</v>
      </c>
      <c r="L111" s="103" t="s">
        <v>49</v>
      </c>
      <c r="M111" s="107"/>
      <c r="O111" s="104" t="str">
        <f>"Comply with "&amp;B111&amp;" "&amp;D111</f>
        <v>Comply with SB70-249-25 Pilot door thermal insulation (Insulation blanket)</v>
      </c>
      <c r="P111" s="103" t="s">
        <v>63</v>
      </c>
      <c r="Q111" s="102" t="s">
        <v>63</v>
      </c>
    </row>
    <row r="112" spans="2:18" ht="15" customHeight="1">
      <c r="B112" s="102" t="s">
        <v>536</v>
      </c>
      <c r="C112" s="102">
        <v>25</v>
      </c>
      <c r="D112" s="102" t="s">
        <v>278</v>
      </c>
      <c r="F112" s="102" t="s">
        <v>49</v>
      </c>
      <c r="G112" s="102" t="s">
        <v>49</v>
      </c>
      <c r="H112" s="102" t="s">
        <v>182</v>
      </c>
      <c r="I112" s="102" t="s">
        <v>537</v>
      </c>
      <c r="K112" s="102" t="s">
        <v>538</v>
      </c>
      <c r="L112" s="103" t="s">
        <v>49</v>
      </c>
      <c r="M112" s="107"/>
      <c r="O112" s="104" t="str">
        <f>"Comply with "&amp;B112&amp;" "&amp;D112</f>
        <v>Comply with SB70-248-25 Retrofit of airbag system</v>
      </c>
      <c r="P112" s="103" t="s">
        <v>63</v>
      </c>
      <c r="Q112" s="102" t="s">
        <v>63</v>
      </c>
    </row>
    <row r="113" spans="2:17" ht="15" customHeight="1">
      <c r="B113" s="102" t="s">
        <v>369</v>
      </c>
      <c r="C113" s="102">
        <v>34</v>
      </c>
      <c r="D113" s="102" t="s">
        <v>370</v>
      </c>
      <c r="F113" s="102" t="s">
        <v>49</v>
      </c>
      <c r="G113" s="102" t="s">
        <v>49</v>
      </c>
      <c r="H113" s="102" t="s">
        <v>175</v>
      </c>
      <c r="I113" s="102" t="s">
        <v>361</v>
      </c>
      <c r="K113" s="102" t="s">
        <v>371</v>
      </c>
      <c r="L113" s="103" t="s">
        <v>49</v>
      </c>
      <c r="M113" s="107"/>
      <c r="N113" s="104" t="s">
        <v>1439</v>
      </c>
      <c r="O113" s="104" t="str">
        <f>"Comply with "&amp;B113&amp;" "&amp;D113</f>
        <v>Comply with SB70-247-34-R2 GARMIN G1000 NXi Integrated Flight Deck and Software V20.80</v>
      </c>
      <c r="P113" s="103" t="s">
        <v>63</v>
      </c>
      <c r="Q113" s="102" t="s">
        <v>63</v>
      </c>
    </row>
    <row r="114" spans="2:17" ht="15" customHeight="1">
      <c r="B114" s="102" t="s">
        <v>229</v>
      </c>
      <c r="C114" s="102">
        <v>34</v>
      </c>
      <c r="D114" s="102" t="s">
        <v>230</v>
      </c>
      <c r="F114" s="102" t="s">
        <v>49</v>
      </c>
      <c r="G114" s="102" t="s">
        <v>49</v>
      </c>
      <c r="H114" s="102" t="s">
        <v>182</v>
      </c>
      <c r="I114" s="102" t="s">
        <v>225</v>
      </c>
      <c r="K114" s="102" t="s">
        <v>231</v>
      </c>
      <c r="L114" s="103" t="s">
        <v>49</v>
      </c>
      <c r="M114" s="107"/>
      <c r="N114" s="104" t="s">
        <v>1467</v>
      </c>
      <c r="O114" s="104" t="str">
        <f>"Comply with "&amp;B114&amp;" "&amp;D114</f>
        <v>Comply with SB70-246-34-R1 Standby attitude module MD302</v>
      </c>
      <c r="P114" s="103" t="s">
        <v>63</v>
      </c>
      <c r="Q114" s="102" t="s">
        <v>63</v>
      </c>
    </row>
    <row r="115" spans="2:17" ht="15" customHeight="1">
      <c r="B115" s="102" t="s">
        <v>539</v>
      </c>
      <c r="C115" s="102">
        <v>34</v>
      </c>
      <c r="D115" s="102" t="s">
        <v>540</v>
      </c>
      <c r="F115" s="102" t="s">
        <v>49</v>
      </c>
      <c r="G115" s="102" t="s">
        <v>49</v>
      </c>
      <c r="H115" s="102" t="s">
        <v>175</v>
      </c>
      <c r="I115" s="102" t="s">
        <v>541</v>
      </c>
      <c r="K115" s="102" t="s">
        <v>420</v>
      </c>
      <c r="L115" s="103" t="s">
        <v>49</v>
      </c>
      <c r="M115" s="107"/>
      <c r="O115" s="104" t="str">
        <f>"Comply with "&amp;B115&amp;" "&amp;D115</f>
        <v>Comply with SB70-245-34 GARMIN G3000 GDU software version 6.6 (SW P/N 006-B2234-04) (Optional PDF document viewer unlock)</v>
      </c>
      <c r="P115" s="103" t="s">
        <v>63</v>
      </c>
      <c r="Q115" s="102" t="s">
        <v>63</v>
      </c>
    </row>
    <row r="116" spans="2:17" ht="15" customHeight="1">
      <c r="B116" s="102" t="s">
        <v>548</v>
      </c>
      <c r="C116" s="102">
        <v>31</v>
      </c>
      <c r="D116" s="102" t="s">
        <v>549</v>
      </c>
      <c r="F116" s="102" t="s">
        <v>49</v>
      </c>
      <c r="G116" s="102" t="s">
        <v>49</v>
      </c>
      <c r="H116" s="102" t="s">
        <v>175</v>
      </c>
      <c r="I116" s="102" t="s">
        <v>550</v>
      </c>
      <c r="K116" s="102" t="s">
        <v>551</v>
      </c>
      <c r="L116" s="103" t="s">
        <v>49</v>
      </c>
      <c r="M116" s="107"/>
      <c r="O116" s="104" t="str">
        <f>"Comply with "&amp;B116&amp;" "&amp;D116</f>
        <v>Comply with SB70-243-31 A170 LIGHTWEIGHT FLIGHT DATA RECORDER</v>
      </c>
      <c r="P116" s="103" t="s">
        <v>63</v>
      </c>
      <c r="Q116" s="102" t="s">
        <v>63</v>
      </c>
    </row>
    <row r="117" spans="2:17" ht="15" customHeight="1">
      <c r="B117" s="102" t="s">
        <v>552</v>
      </c>
      <c r="C117" s="102">
        <v>24</v>
      </c>
      <c r="D117" s="102" t="s">
        <v>553</v>
      </c>
      <c r="F117" s="102" t="s">
        <v>49</v>
      </c>
      <c r="G117" s="102" t="s">
        <v>49</v>
      </c>
      <c r="H117" s="102" t="s">
        <v>175</v>
      </c>
      <c r="I117" s="102" t="s">
        <v>550</v>
      </c>
      <c r="K117" s="102" t="s">
        <v>554</v>
      </c>
      <c r="L117" s="103" t="s">
        <v>49</v>
      </c>
      <c r="M117" s="107"/>
      <c r="O117" s="104" t="str">
        <f>"Comply with "&amp;B117&amp;" "&amp;D117</f>
        <v>Comply with SB70-242-24 ST/BY ALTERNATOR CONNECTION</v>
      </c>
      <c r="P117" s="103" t="s">
        <v>63</v>
      </c>
      <c r="Q117" s="102" t="s">
        <v>63</v>
      </c>
    </row>
    <row r="118" spans="2:17" ht="15" customHeight="1">
      <c r="B118" s="102" t="s">
        <v>542</v>
      </c>
      <c r="C118" s="102">
        <v>25</v>
      </c>
      <c r="D118" s="102" t="s">
        <v>543</v>
      </c>
      <c r="F118" s="102" t="s">
        <v>49</v>
      </c>
      <c r="G118" s="102" t="s">
        <v>49</v>
      </c>
      <c r="H118" s="102" t="s">
        <v>175</v>
      </c>
      <c r="I118" s="102" t="s">
        <v>541</v>
      </c>
      <c r="K118" s="102" t="s">
        <v>544</v>
      </c>
      <c r="L118" s="103" t="s">
        <v>49</v>
      </c>
      <c r="M118" s="107"/>
      <c r="O118" s="104" t="str">
        <f>"Comply with "&amp;B118&amp;" "&amp;D118</f>
        <v>Comply with SB70-241-25 Seat belt inertia reels</v>
      </c>
      <c r="P118" s="103" t="s">
        <v>63</v>
      </c>
      <c r="Q118" s="102" t="s">
        <v>63</v>
      </c>
    </row>
    <row r="119" spans="2:17" ht="15" customHeight="1">
      <c r="B119" s="102" t="s">
        <v>558</v>
      </c>
      <c r="C119" s="102">
        <v>34</v>
      </c>
      <c r="D119" s="102" t="s">
        <v>559</v>
      </c>
      <c r="F119" s="102" t="s">
        <v>49</v>
      </c>
      <c r="G119" s="102" t="s">
        <v>49</v>
      </c>
      <c r="H119" s="102" t="s">
        <v>175</v>
      </c>
      <c r="I119" s="102" t="s">
        <v>560</v>
      </c>
      <c r="K119" s="102" t="s">
        <v>561</v>
      </c>
      <c r="L119" s="103" t="s">
        <v>49</v>
      </c>
      <c r="M119" s="107"/>
      <c r="O119" s="104" t="str">
        <f>"Comply with "&amp;B119&amp;" "&amp;D119</f>
        <v>Comply with SB70-240-34 GWX FIRMWARE UPDATE (P/N 006-B2585-01)</v>
      </c>
      <c r="P119" s="103" t="s">
        <v>63</v>
      </c>
      <c r="Q119" s="102" t="s">
        <v>63</v>
      </c>
    </row>
    <row r="120" spans="2:17" ht="15" customHeight="1">
      <c r="B120" s="102" t="s">
        <v>569</v>
      </c>
      <c r="C120" s="102">
        <v>31</v>
      </c>
      <c r="D120" s="102" t="s">
        <v>570</v>
      </c>
      <c r="F120" s="102" t="s">
        <v>49</v>
      </c>
      <c r="G120" s="102" t="s">
        <v>49</v>
      </c>
      <c r="H120" s="102" t="s">
        <v>182</v>
      </c>
      <c r="I120" s="102" t="s">
        <v>571</v>
      </c>
      <c r="K120" s="102" t="s">
        <v>572</v>
      </c>
      <c r="L120" s="103" t="s">
        <v>49</v>
      </c>
      <c r="M120" s="107"/>
      <c r="O120" s="104" t="str">
        <f>"Comply with "&amp;B120&amp;" "&amp;D120</f>
        <v>Comply with SB70-239-31 Aural warning alerts volume in the headset</v>
      </c>
      <c r="P120" s="103" t="s">
        <v>63</v>
      </c>
      <c r="Q120" s="102" t="s">
        <v>63</v>
      </c>
    </row>
    <row r="121" spans="2:17" ht="15" customHeight="1">
      <c r="B121" s="102" t="s">
        <v>414</v>
      </c>
      <c r="C121" s="102">
        <v>27</v>
      </c>
      <c r="D121" s="102" t="s">
        <v>415</v>
      </c>
      <c r="F121" s="102" t="s">
        <v>49</v>
      </c>
      <c r="G121" s="102" t="s">
        <v>49</v>
      </c>
      <c r="H121" s="102" t="s">
        <v>175</v>
      </c>
      <c r="I121" s="102" t="s">
        <v>407</v>
      </c>
      <c r="K121" s="102" t="s">
        <v>416</v>
      </c>
      <c r="L121" s="103" t="s">
        <v>49</v>
      </c>
      <c r="M121" s="107"/>
      <c r="N121" s="104" t="s">
        <v>1425</v>
      </c>
      <c r="O121" s="104" t="str">
        <f>"Comply with "&amp;B121&amp;" "&amp;D121</f>
        <v>Comply with SB70-238-27-R1 B77 stick shaker retrofit</v>
      </c>
      <c r="P121" s="103" t="s">
        <v>63</v>
      </c>
      <c r="Q121" s="102" t="s">
        <v>63</v>
      </c>
    </row>
    <row r="122" spans="2:17" ht="15" customHeight="1">
      <c r="B122" s="102" t="s">
        <v>562</v>
      </c>
      <c r="C122" s="102">
        <v>21</v>
      </c>
      <c r="D122" s="102" t="s">
        <v>563</v>
      </c>
      <c r="F122" s="102" t="s">
        <v>49</v>
      </c>
      <c r="G122" s="102" t="s">
        <v>49</v>
      </c>
      <c r="H122" s="102" t="s">
        <v>175</v>
      </c>
      <c r="I122" s="102" t="s">
        <v>564</v>
      </c>
      <c r="K122" s="102" t="s">
        <v>565</v>
      </c>
      <c r="L122" s="103" t="s">
        <v>49</v>
      </c>
      <c r="M122" s="107"/>
      <c r="O122" s="104" t="str">
        <f>"Comply with "&amp;B122&amp;" "&amp;D122</f>
        <v>Comply with SB70-237-21 PL11 BLEED switch</v>
      </c>
      <c r="P122" s="103" t="s">
        <v>63</v>
      </c>
      <c r="Q122" s="102" t="s">
        <v>63</v>
      </c>
    </row>
    <row r="123" spans="2:17" ht="15" customHeight="1">
      <c r="B123" s="102" t="s">
        <v>555</v>
      </c>
      <c r="C123" s="102">
        <v>21</v>
      </c>
      <c r="D123" s="102" t="s">
        <v>556</v>
      </c>
      <c r="F123" s="102" t="s">
        <v>49</v>
      </c>
      <c r="G123" s="102" t="s">
        <v>49</v>
      </c>
      <c r="H123" s="102" t="s">
        <v>175</v>
      </c>
      <c r="I123" s="102" t="s">
        <v>550</v>
      </c>
      <c r="K123" s="102" t="s">
        <v>557</v>
      </c>
      <c r="L123" s="103" t="s">
        <v>49</v>
      </c>
      <c r="M123" s="107"/>
      <c r="O123" s="104" t="str">
        <f>"Comply with "&amp;B123&amp;" "&amp;D123</f>
        <v>Comply with SB70-236-21 MT50 cabin inlet temperature sensor (ITS)</v>
      </c>
      <c r="P123" s="103" t="s">
        <v>63</v>
      </c>
      <c r="Q123" s="102" t="s">
        <v>63</v>
      </c>
    </row>
    <row r="124" spans="2:17" ht="15" customHeight="1">
      <c r="B124" s="102" t="s">
        <v>566</v>
      </c>
      <c r="C124" s="102">
        <v>34</v>
      </c>
      <c r="D124" s="102" t="s">
        <v>567</v>
      </c>
      <c r="F124" s="102" t="s">
        <v>49</v>
      </c>
      <c r="G124" s="102" t="s">
        <v>49</v>
      </c>
      <c r="H124" s="102" t="s">
        <v>182</v>
      </c>
      <c r="I124" s="102" t="s">
        <v>564</v>
      </c>
      <c r="K124" s="102" t="s">
        <v>568</v>
      </c>
      <c r="L124" s="103" t="s">
        <v>49</v>
      </c>
      <c r="M124" s="107"/>
      <c r="O124" s="104" t="str">
        <f>"Comply with "&amp;B124&amp;" "&amp;D124</f>
        <v>Comply with SB70-235-34-R01 Safe flight lift transducer and AoA computer installation</v>
      </c>
      <c r="P124" s="103" t="s">
        <v>63</v>
      </c>
      <c r="Q124" s="102" t="s">
        <v>63</v>
      </c>
    </row>
    <row r="125" spans="2:17" ht="15" customHeight="1">
      <c r="B125" s="102" t="s">
        <v>545</v>
      </c>
      <c r="C125" s="102">
        <v>46</v>
      </c>
      <c r="D125" s="102" t="s">
        <v>546</v>
      </c>
      <c r="F125" s="102" t="s">
        <v>49</v>
      </c>
      <c r="G125" s="102" t="s">
        <v>49</v>
      </c>
      <c r="H125" s="102" t="s">
        <v>182</v>
      </c>
      <c r="I125" s="102" t="s">
        <v>541</v>
      </c>
      <c r="K125" s="102" t="s">
        <v>547</v>
      </c>
      <c r="L125" s="103" t="s">
        <v>49</v>
      </c>
      <c r="M125" s="107"/>
      <c r="O125" s="104" t="str">
        <f>"Comply with "&amp;B125&amp;" "&amp;D125</f>
        <v>Comply with SB70-234-46-R03 Flight Stream 210 retrofit</v>
      </c>
      <c r="P125" s="103" t="s">
        <v>63</v>
      </c>
      <c r="Q125" s="102" t="s">
        <v>63</v>
      </c>
    </row>
    <row r="126" spans="2:17" ht="15" customHeight="1">
      <c r="B126" s="102" t="s">
        <v>372</v>
      </c>
      <c r="C126" s="102">
        <v>34</v>
      </c>
      <c r="D126" s="102" t="s">
        <v>373</v>
      </c>
      <c r="F126" s="102" t="s">
        <v>49</v>
      </c>
      <c r="G126" s="102" t="s">
        <v>49</v>
      </c>
      <c r="H126" s="102" t="s">
        <v>175</v>
      </c>
      <c r="I126" s="102" t="s">
        <v>361</v>
      </c>
      <c r="K126" s="102" t="s">
        <v>371</v>
      </c>
      <c r="L126" s="103" t="s">
        <v>49</v>
      </c>
      <c r="M126" s="107"/>
      <c r="N126" s="104" t="s">
        <v>1438</v>
      </c>
      <c r="O126" s="104" t="str">
        <f>"Comply with "&amp;B126&amp;" "&amp;D126</f>
        <v>Comply with SB70-233-34-R4 GARMIN G1000 GDU software version 15.11 (P/N 006-B0719-17)</v>
      </c>
      <c r="P126" s="103" t="s">
        <v>63</v>
      </c>
      <c r="Q126" s="102" t="s">
        <v>63</v>
      </c>
    </row>
    <row r="127" spans="2:17" ht="15" customHeight="1">
      <c r="B127" s="102" t="s">
        <v>507</v>
      </c>
      <c r="C127" s="102">
        <v>34</v>
      </c>
      <c r="D127" s="102" t="s">
        <v>508</v>
      </c>
      <c r="F127" s="102" t="s">
        <v>49</v>
      </c>
      <c r="G127" s="102" t="s">
        <v>49</v>
      </c>
      <c r="H127" s="102" t="s">
        <v>175</v>
      </c>
      <c r="I127" s="102" t="s">
        <v>509</v>
      </c>
      <c r="K127" s="102" t="s">
        <v>510</v>
      </c>
      <c r="L127" s="103" t="s">
        <v>49</v>
      </c>
      <c r="M127" s="107"/>
      <c r="O127" s="104" t="str">
        <f>"Comply with "&amp;B127&amp;" "&amp;D127</f>
        <v>Comply with SB70-232-34-R1 GARMIN G1000 GDU software version 15.11</v>
      </c>
      <c r="P127" s="103" t="s">
        <v>63</v>
      </c>
      <c r="Q127" s="102" t="s">
        <v>63</v>
      </c>
    </row>
    <row r="128" spans="2:17" ht="15" customHeight="1">
      <c r="B128" s="102" t="s">
        <v>503</v>
      </c>
      <c r="C128" s="102">
        <v>79</v>
      </c>
      <c r="D128" s="102" t="s">
        <v>504</v>
      </c>
      <c r="F128" s="102" t="s">
        <v>49</v>
      </c>
      <c r="G128" s="102" t="s">
        <v>49</v>
      </c>
      <c r="H128" s="102" t="s">
        <v>175</v>
      </c>
      <c r="I128" s="102" t="s">
        <v>501</v>
      </c>
      <c r="K128" s="102" t="s">
        <v>256</v>
      </c>
      <c r="L128" s="103" t="s">
        <v>49</v>
      </c>
      <c r="M128" s="107"/>
      <c r="O128" s="104" t="str">
        <f>"Comply with "&amp;B128&amp;" "&amp;D128</f>
        <v>Comply with SB70-231-79-R1 Efficiency improvement of the oil cooling system</v>
      </c>
      <c r="P128" s="103" t="s">
        <v>63</v>
      </c>
      <c r="Q128" s="102" t="s">
        <v>63</v>
      </c>
    </row>
    <row r="129" spans="2:17" ht="15" customHeight="1">
      <c r="B129" s="102" t="s">
        <v>257</v>
      </c>
      <c r="C129" s="102">
        <v>33</v>
      </c>
      <c r="D129" s="102" t="s">
        <v>258</v>
      </c>
      <c r="F129" s="102" t="s">
        <v>49</v>
      </c>
      <c r="G129" s="102" t="s">
        <v>49</v>
      </c>
      <c r="H129" s="102" t="s">
        <v>182</v>
      </c>
      <c r="I129" s="102" t="s">
        <v>248</v>
      </c>
      <c r="K129" s="102" t="s">
        <v>256</v>
      </c>
      <c r="L129" s="103" t="s">
        <v>49</v>
      </c>
      <c r="M129" s="107"/>
      <c r="N129" s="104" t="s">
        <v>1462</v>
      </c>
      <c r="O129" s="104" t="str">
        <f>"Comply with "&amp;B129&amp;" "&amp;D129</f>
        <v>Comply with SB70-230-33-R1 Whelen LED taxi/landing light retrofit</v>
      </c>
      <c r="P129" s="103" t="s">
        <v>63</v>
      </c>
      <c r="Q129" s="102" t="s">
        <v>63</v>
      </c>
    </row>
    <row r="130" spans="2:17" ht="15" customHeight="1">
      <c r="B130" s="102" t="s">
        <v>585</v>
      </c>
      <c r="C130" s="102">
        <v>24</v>
      </c>
      <c r="D130" s="102" t="s">
        <v>586</v>
      </c>
      <c r="F130" s="102" t="s">
        <v>49</v>
      </c>
      <c r="G130" s="102" t="s">
        <v>49</v>
      </c>
      <c r="H130" s="102" t="s">
        <v>175</v>
      </c>
      <c r="I130" s="102" t="s">
        <v>587</v>
      </c>
      <c r="K130" s="102" t="s">
        <v>588</v>
      </c>
      <c r="L130" s="103" t="s">
        <v>49</v>
      </c>
      <c r="M130" s="107"/>
      <c r="O130" s="104" t="str">
        <f>"Comply with "&amp;B130&amp;" "&amp;D130</f>
        <v>Comply with SB70-229-24 EPS circuit breaker</v>
      </c>
      <c r="P130" s="103" t="s">
        <v>63</v>
      </c>
      <c r="Q130" s="102" t="s">
        <v>63</v>
      </c>
    </row>
    <row r="131" spans="2:17" ht="15" customHeight="1">
      <c r="B131" s="102" t="s">
        <v>582</v>
      </c>
      <c r="C131" s="102">
        <v>52</v>
      </c>
      <c r="D131" s="102" t="s">
        <v>583</v>
      </c>
      <c r="F131" s="102" t="s">
        <v>49</v>
      </c>
      <c r="G131" s="102" t="s">
        <v>49</v>
      </c>
      <c r="H131" s="102" t="s">
        <v>182</v>
      </c>
      <c r="I131" s="102" t="s">
        <v>584</v>
      </c>
      <c r="K131" s="102" t="s">
        <v>256</v>
      </c>
      <c r="L131" s="103" t="s">
        <v>49</v>
      </c>
      <c r="M131" s="107"/>
      <c r="O131" s="104" t="str">
        <f>"Comply with "&amp;B131&amp;" "&amp;D131</f>
        <v>Comply with SB70-228-52-R1 Main gear low doors</v>
      </c>
      <c r="P131" s="103" t="s">
        <v>63</v>
      </c>
      <c r="Q131" s="102" t="s">
        <v>63</v>
      </c>
    </row>
    <row r="132" spans="2:17" ht="15" customHeight="1">
      <c r="B132" s="102" t="s">
        <v>466</v>
      </c>
      <c r="C132" s="102">
        <v>34</v>
      </c>
      <c r="D132" s="102" t="s">
        <v>467</v>
      </c>
      <c r="F132" s="102" t="s">
        <v>49</v>
      </c>
      <c r="G132" s="102" t="s">
        <v>49</v>
      </c>
      <c r="H132" s="102" t="s">
        <v>175</v>
      </c>
      <c r="I132" s="102" t="s">
        <v>461</v>
      </c>
      <c r="K132" s="102" t="s">
        <v>468</v>
      </c>
      <c r="L132" s="103" t="s">
        <v>49</v>
      </c>
      <c r="M132" s="107"/>
      <c r="O132" s="104" t="str">
        <f>"Comply with "&amp;B132&amp;" "&amp;D132</f>
        <v>Comply with SB70-227-34-R1 ADS-B OUT function</v>
      </c>
      <c r="P132" s="103" t="s">
        <v>63</v>
      </c>
      <c r="Q132" s="102" t="s">
        <v>63</v>
      </c>
    </row>
    <row r="133" spans="2:17" ht="15" customHeight="1">
      <c r="B133" s="102" t="s">
        <v>589</v>
      </c>
      <c r="C133" s="102">
        <v>21</v>
      </c>
      <c r="D133" s="102" t="s">
        <v>590</v>
      </c>
      <c r="F133" s="102" t="s">
        <v>49</v>
      </c>
      <c r="G133" s="102" t="s">
        <v>49</v>
      </c>
      <c r="H133" s="102" t="s">
        <v>175</v>
      </c>
      <c r="I133" s="102" t="s">
        <v>587</v>
      </c>
      <c r="K133" s="102" t="s">
        <v>591</v>
      </c>
      <c r="L133" s="103" t="s">
        <v>49</v>
      </c>
      <c r="M133" s="107"/>
      <c r="O133" s="104" t="str">
        <f>"Comply with "&amp;B133&amp;" "&amp;D133</f>
        <v>Comply with SB70-226-21 GAS controller upgrade</v>
      </c>
      <c r="P133" s="103" t="s">
        <v>63</v>
      </c>
      <c r="Q133" s="102" t="s">
        <v>63</v>
      </c>
    </row>
    <row r="134" spans="2:17" ht="15" customHeight="1">
      <c r="B134" s="102" t="s">
        <v>601</v>
      </c>
      <c r="C134" s="102">
        <v>34</v>
      </c>
      <c r="D134" s="102" t="s">
        <v>602</v>
      </c>
      <c r="F134" s="102" t="s">
        <v>49</v>
      </c>
      <c r="G134" s="102" t="s">
        <v>49</v>
      </c>
      <c r="H134" s="102" t="s">
        <v>175</v>
      </c>
      <c r="I134" s="102" t="s">
        <v>603</v>
      </c>
      <c r="K134" s="102" t="s">
        <v>604</v>
      </c>
      <c r="L134" s="103" t="s">
        <v>49</v>
      </c>
      <c r="M134" s="107"/>
      <c r="O134" s="104" t="str">
        <f>"Comply with "&amp;B134&amp;" "&amp;D134</f>
        <v>Comply with SB70-225-34 GTX 33 configuration ADS-B OUT</v>
      </c>
      <c r="P134" s="103" t="s">
        <v>63</v>
      </c>
      <c r="Q134" s="102" t="s">
        <v>63</v>
      </c>
    </row>
    <row r="135" spans="2:17" ht="15" customHeight="1">
      <c r="B135" s="102" t="s">
        <v>592</v>
      </c>
      <c r="C135" s="102">
        <v>71</v>
      </c>
      <c r="D135" s="102" t="s">
        <v>593</v>
      </c>
      <c r="F135" s="102" t="s">
        <v>49</v>
      </c>
      <c r="G135" s="102" t="s">
        <v>49</v>
      </c>
      <c r="H135" s="102" t="s">
        <v>182</v>
      </c>
      <c r="I135" s="102" t="s">
        <v>587</v>
      </c>
      <c r="K135" s="102" t="s">
        <v>256</v>
      </c>
      <c r="L135" s="103" t="s">
        <v>49</v>
      </c>
      <c r="M135" s="107"/>
      <c r="O135" s="104" t="str">
        <f>"Comply with "&amp;B135&amp;" "&amp;D135</f>
        <v>Comply with SB70-224-71 Inertial separator actuator</v>
      </c>
      <c r="P135" s="103" t="s">
        <v>63</v>
      </c>
      <c r="Q135" s="102" t="s">
        <v>63</v>
      </c>
    </row>
    <row r="136" spans="2:17" ht="15" customHeight="1">
      <c r="B136" s="102" t="s">
        <v>605</v>
      </c>
      <c r="C136" s="102">
        <v>24</v>
      </c>
      <c r="D136" s="102" t="s">
        <v>606</v>
      </c>
      <c r="F136" s="102" t="s">
        <v>49</v>
      </c>
      <c r="G136" s="102" t="s">
        <v>49</v>
      </c>
      <c r="H136" s="102" t="s">
        <v>175</v>
      </c>
      <c r="I136" s="102" t="s">
        <v>607</v>
      </c>
      <c r="K136" s="102" t="s">
        <v>608</v>
      </c>
      <c r="L136" s="103" t="s">
        <v>49</v>
      </c>
      <c r="M136" s="107"/>
      <c r="O136" s="104" t="str">
        <f>"Comply with "&amp;B136&amp;" "&amp;D136</f>
        <v>Comply with SB70-223-24 Electrical power system box</v>
      </c>
      <c r="P136" s="103" t="s">
        <v>63</v>
      </c>
      <c r="Q136" s="102" t="s">
        <v>63</v>
      </c>
    </row>
    <row r="137" spans="2:17" ht="15" customHeight="1">
      <c r="B137" s="102" t="s">
        <v>594</v>
      </c>
      <c r="C137" s="102">
        <v>52</v>
      </c>
      <c r="D137" s="102" t="s">
        <v>595</v>
      </c>
      <c r="F137" s="102" t="s">
        <v>49</v>
      </c>
      <c r="G137" s="102" t="s">
        <v>49</v>
      </c>
      <c r="H137" s="102" t="s">
        <v>182</v>
      </c>
      <c r="I137" s="102" t="s">
        <v>596</v>
      </c>
      <c r="K137" s="102" t="s">
        <v>597</v>
      </c>
      <c r="L137" s="103" t="s">
        <v>49</v>
      </c>
      <c r="M137" s="107"/>
      <c r="O137" s="104" t="str">
        <f>"Comply with "&amp;B137&amp;" "&amp;D137</f>
        <v>Comply with SB70-222-52-R01 Large door steel splined pin</v>
      </c>
      <c r="P137" s="103" t="s">
        <v>63</v>
      </c>
      <c r="Q137" s="102" t="s">
        <v>63</v>
      </c>
    </row>
    <row r="138" spans="2:17" ht="15" customHeight="1">
      <c r="B138" s="102" t="s">
        <v>609</v>
      </c>
      <c r="C138" s="102">
        <v>32</v>
      </c>
      <c r="D138" s="102" t="s">
        <v>610</v>
      </c>
      <c r="F138" s="102" t="s">
        <v>49</v>
      </c>
      <c r="G138" s="102" t="s">
        <v>49</v>
      </c>
      <c r="H138" s="102" t="s">
        <v>175</v>
      </c>
      <c r="I138" s="102" t="s">
        <v>607</v>
      </c>
      <c r="K138" s="102" t="s">
        <v>611</v>
      </c>
      <c r="L138" s="103" t="s">
        <v>49</v>
      </c>
      <c r="M138" s="107"/>
      <c r="O138" s="104" t="str">
        <f>"Comply with "&amp;B138&amp;" "&amp;D138</f>
        <v>Comply with SB70-221-32 Ground safety microswitch assy</v>
      </c>
      <c r="P138" s="103" t="s">
        <v>63</v>
      </c>
      <c r="Q138" s="102" t="s">
        <v>63</v>
      </c>
    </row>
    <row r="139" spans="2:17" ht="15" customHeight="1">
      <c r="B139" s="102" t="s">
        <v>598</v>
      </c>
      <c r="C139" s="102">
        <v>61</v>
      </c>
      <c r="D139" s="102" t="s">
        <v>599</v>
      </c>
      <c r="F139" s="102" t="s">
        <v>49</v>
      </c>
      <c r="G139" s="102" t="s">
        <v>49</v>
      </c>
      <c r="H139" s="102" t="s">
        <v>175</v>
      </c>
      <c r="I139" s="102" t="s">
        <v>596</v>
      </c>
      <c r="K139" s="102" t="s">
        <v>600</v>
      </c>
      <c r="L139" s="103" t="s">
        <v>49</v>
      </c>
      <c r="M139" s="107"/>
      <c r="O139" s="104" t="str">
        <f>"Comply with "&amp;B139&amp;" "&amp;D139</f>
        <v>Comply with SB70-220-61 Feather solenoid / overspeed governor</v>
      </c>
      <c r="P139" s="103" t="s">
        <v>63</v>
      </c>
      <c r="Q139" s="102" t="s">
        <v>63</v>
      </c>
    </row>
    <row r="140" spans="2:17" ht="15" customHeight="1">
      <c r="B140" s="102" t="s">
        <v>505</v>
      </c>
      <c r="C140" s="102">
        <v>24</v>
      </c>
      <c r="D140" s="102" t="s">
        <v>504</v>
      </c>
      <c r="F140" s="102" t="s">
        <v>49</v>
      </c>
      <c r="G140" s="102" t="s">
        <v>49</v>
      </c>
      <c r="H140" s="102" t="s">
        <v>175</v>
      </c>
      <c r="I140" s="102" t="s">
        <v>501</v>
      </c>
      <c r="K140" s="102" t="s">
        <v>506</v>
      </c>
      <c r="L140" s="103" t="s">
        <v>49</v>
      </c>
      <c r="M140" s="107"/>
      <c r="O140" s="104" t="str">
        <f>"Comply with "&amp;B140&amp;" "&amp;D140</f>
        <v>Comply with SB70-219-24-R2 Efficiency improvement of the oil cooling system</v>
      </c>
      <c r="P140" s="103" t="s">
        <v>63</v>
      </c>
      <c r="Q140" s="102" t="s">
        <v>63</v>
      </c>
    </row>
    <row r="141" spans="2:17" ht="15" customHeight="1">
      <c r="B141" s="102" t="s">
        <v>578</v>
      </c>
      <c r="C141" s="102">
        <v>34</v>
      </c>
      <c r="D141" s="102" t="s">
        <v>579</v>
      </c>
      <c r="F141" s="102" t="s">
        <v>49</v>
      </c>
      <c r="G141" s="102" t="s">
        <v>49</v>
      </c>
      <c r="H141" s="102" t="s">
        <v>175</v>
      </c>
      <c r="I141" s="102" t="s">
        <v>580</v>
      </c>
      <c r="K141" s="102" t="s">
        <v>581</v>
      </c>
      <c r="L141" s="103" t="s">
        <v>49</v>
      </c>
      <c r="M141" s="107"/>
      <c r="O141" s="104" t="str">
        <f>"Comply with "&amp;B141&amp;" "&amp;D141</f>
        <v>Comply with SB70-218-34 GARMIN G1000 GDU software version 14.04 (P/N 006-B0829-01)</v>
      </c>
      <c r="P141" s="103" t="s">
        <v>63</v>
      </c>
      <c r="Q141" s="102" t="s">
        <v>63</v>
      </c>
    </row>
    <row r="142" spans="2:17" ht="15" customHeight="1">
      <c r="B142" s="102" t="s">
        <v>624</v>
      </c>
      <c r="C142" s="102">
        <v>28</v>
      </c>
      <c r="D142" s="102" t="s">
        <v>625</v>
      </c>
      <c r="F142" s="102" t="s">
        <v>49</v>
      </c>
      <c r="G142" s="102" t="s">
        <v>49</v>
      </c>
      <c r="H142" s="102" t="s">
        <v>175</v>
      </c>
      <c r="I142" s="102" t="s">
        <v>626</v>
      </c>
      <c r="K142" s="102" t="s">
        <v>627</v>
      </c>
      <c r="L142" s="103" t="s">
        <v>49</v>
      </c>
      <c r="M142" s="107"/>
      <c r="O142" s="104" t="str">
        <f>"Comply with "&amp;B142&amp;" "&amp;D142</f>
        <v>Comply with SB70-217-28 Check valve at rib N7</v>
      </c>
      <c r="P142" s="103" t="s">
        <v>63</v>
      </c>
      <c r="Q142" s="102" t="s">
        <v>63</v>
      </c>
    </row>
    <row r="143" spans="2:17" ht="15" customHeight="1">
      <c r="B143" s="102" t="s">
        <v>628</v>
      </c>
      <c r="C143" s="102">
        <v>34</v>
      </c>
      <c r="D143" s="102" t="s">
        <v>629</v>
      </c>
      <c r="F143" s="102" t="s">
        <v>49</v>
      </c>
      <c r="G143" s="102" t="s">
        <v>49</v>
      </c>
      <c r="H143" s="102" t="s">
        <v>175</v>
      </c>
      <c r="I143" s="102" t="s">
        <v>626</v>
      </c>
      <c r="K143" s="102" t="s">
        <v>630</v>
      </c>
      <c r="L143" s="103" t="s">
        <v>49</v>
      </c>
      <c r="M143" s="107"/>
      <c r="O143" s="104" t="str">
        <f>"Comply with "&amp;B143&amp;" "&amp;D143</f>
        <v>Comply with SB70-216-34 GARMIN G1000 GDU software version 14.02 (P/N 006-B0719-13)</v>
      </c>
      <c r="P143" s="103" t="s">
        <v>63</v>
      </c>
      <c r="Q143" s="102" t="s">
        <v>63</v>
      </c>
    </row>
    <row r="144" spans="2:17" ht="15" customHeight="1">
      <c r="B144" s="102" t="s">
        <v>620</v>
      </c>
      <c r="C144" s="102">
        <v>34</v>
      </c>
      <c r="D144" s="102" t="s">
        <v>621</v>
      </c>
      <c r="F144" s="102" t="s">
        <v>49</v>
      </c>
      <c r="G144" s="102" t="s">
        <v>49</v>
      </c>
      <c r="H144" s="102" t="s">
        <v>175</v>
      </c>
      <c r="I144" s="102" t="s">
        <v>622</v>
      </c>
      <c r="K144" s="102" t="s">
        <v>623</v>
      </c>
      <c r="L144" s="103" t="s">
        <v>49</v>
      </c>
      <c r="M144" s="107"/>
      <c r="O144" s="104" t="str">
        <f>"Comply with "&amp;B144&amp;" "&amp;D144</f>
        <v>Comply with SB70-215-34-R01 GARMIN G1000 GDU Software version 14.02 (P/N 006-B0719-13)</v>
      </c>
      <c r="P144" s="103" t="s">
        <v>63</v>
      </c>
      <c r="Q144" s="102" t="s">
        <v>63</v>
      </c>
    </row>
    <row r="145" spans="2:18" ht="15" customHeight="1">
      <c r="B145" s="102" t="s">
        <v>635</v>
      </c>
      <c r="C145" s="102">
        <v>53</v>
      </c>
      <c r="D145" s="102" t="s">
        <v>636</v>
      </c>
      <c r="F145" s="102" t="s">
        <v>49</v>
      </c>
      <c r="G145" s="102" t="s">
        <v>49</v>
      </c>
      <c r="H145" s="102" t="s">
        <v>175</v>
      </c>
      <c r="I145" s="102" t="s">
        <v>637</v>
      </c>
      <c r="K145" s="102" t="s">
        <v>256</v>
      </c>
      <c r="L145" s="103" t="s">
        <v>49</v>
      </c>
      <c r="M145" s="107"/>
      <c r="O145" s="104" t="str">
        <f>"Comply with "&amp;B145&amp;" "&amp;D145</f>
        <v>Comply with SB70-214-53 Installation of a strake</v>
      </c>
      <c r="P145" s="103" t="s">
        <v>63</v>
      </c>
      <c r="Q145" s="102" t="s">
        <v>63</v>
      </c>
    </row>
    <row r="146" spans="2:18" ht="15" customHeight="1">
      <c r="B146" s="102" t="s">
        <v>638</v>
      </c>
      <c r="C146" s="102">
        <v>71</v>
      </c>
      <c r="D146" s="102" t="s">
        <v>639</v>
      </c>
      <c r="F146" s="102" t="s">
        <v>49</v>
      </c>
      <c r="G146" s="102" t="s">
        <v>49</v>
      </c>
      <c r="H146" s="102" t="s">
        <v>175</v>
      </c>
      <c r="I146" s="102" t="s">
        <v>637</v>
      </c>
      <c r="K146" s="102" t="s">
        <v>640</v>
      </c>
      <c r="L146" s="103" t="s">
        <v>49</v>
      </c>
      <c r="M146" s="107"/>
      <c r="O146" s="104" t="str">
        <f>"Comply with "&amp;B146&amp;" "&amp;D146</f>
        <v>Comply with SB70-213-71 Engine drainage system</v>
      </c>
      <c r="P146" s="103" t="s">
        <v>63</v>
      </c>
      <c r="Q146" s="102" t="s">
        <v>63</v>
      </c>
    </row>
    <row r="147" spans="2:18" ht="15" customHeight="1">
      <c r="B147" s="102" t="s">
        <v>188</v>
      </c>
      <c r="C147" s="102">
        <v>35</v>
      </c>
      <c r="D147" s="102" t="s">
        <v>189</v>
      </c>
      <c r="F147" s="102" t="s">
        <v>49</v>
      </c>
      <c r="G147" s="102" t="s">
        <v>49</v>
      </c>
      <c r="H147" s="102" t="s">
        <v>182</v>
      </c>
      <c r="I147" s="102" t="s">
        <v>179</v>
      </c>
      <c r="K147" s="102" t="s">
        <v>190</v>
      </c>
      <c r="L147" s="103" t="s">
        <v>49</v>
      </c>
      <c r="M147" s="107"/>
      <c r="N147" s="104" t="s">
        <v>1476</v>
      </c>
      <c r="O147" s="104" t="str">
        <f>"Comply with "&amp;B147&amp;" "&amp;D147</f>
        <v>Comply with SB70-212-35-R2 Evolution of the pilot's masks P/N 174555 of the TBM700 chemical oxygen system</v>
      </c>
      <c r="P147" s="103" t="s">
        <v>63</v>
      </c>
      <c r="Q147" s="102" t="s">
        <v>63</v>
      </c>
    </row>
    <row r="148" spans="2:18" ht="15" customHeight="1">
      <c r="B148" s="102" t="s">
        <v>654</v>
      </c>
      <c r="C148" s="102">
        <v>28</v>
      </c>
      <c r="D148" s="102" t="s">
        <v>655</v>
      </c>
      <c r="F148" s="102" t="s">
        <v>49</v>
      </c>
      <c r="G148" s="102" t="s">
        <v>49</v>
      </c>
      <c r="H148" s="102" t="s">
        <v>182</v>
      </c>
      <c r="I148" s="102" t="s">
        <v>656</v>
      </c>
      <c r="K148" s="102" t="s">
        <v>657</v>
      </c>
      <c r="L148" s="103" t="s">
        <v>49</v>
      </c>
      <c r="M148" s="107"/>
      <c r="O148" s="104" t="str">
        <f>"Comply with "&amp;B148&amp;" "&amp;D148</f>
        <v>Comply with SB70-211-28 Mechanical pump outlet union</v>
      </c>
      <c r="P148" s="103" t="s">
        <v>63</v>
      </c>
      <c r="Q148" s="102" t="s">
        <v>63</v>
      </c>
    </row>
    <row r="149" spans="2:18" ht="15" customHeight="1">
      <c r="B149" s="102" t="s">
        <v>647</v>
      </c>
      <c r="C149" s="102">
        <v>34</v>
      </c>
      <c r="D149" s="102" t="s">
        <v>648</v>
      </c>
      <c r="F149" s="102" t="s">
        <v>49</v>
      </c>
      <c r="G149" s="102" t="s">
        <v>49</v>
      </c>
      <c r="H149" s="102" t="s">
        <v>182</v>
      </c>
      <c r="I149" s="102" t="s">
        <v>649</v>
      </c>
      <c r="K149" s="102" t="s">
        <v>320</v>
      </c>
      <c r="L149" s="103" t="s">
        <v>49</v>
      </c>
      <c r="M149" s="107"/>
      <c r="O149" s="104" t="str">
        <f>"Comply with "&amp;B149&amp;" "&amp;D149</f>
        <v>Comply with SB70-210-34 Electronic standby indicator ESI-2000</v>
      </c>
      <c r="P149" s="103" t="s">
        <v>63</v>
      </c>
      <c r="Q149" s="102" t="s">
        <v>63</v>
      </c>
    </row>
    <row r="150" spans="2:18" ht="15" customHeight="1">
      <c r="B150" s="102" t="s">
        <v>631</v>
      </c>
      <c r="C150" s="102">
        <v>21</v>
      </c>
      <c r="D150" s="102" t="s">
        <v>632</v>
      </c>
      <c r="F150" s="102" t="s">
        <v>49</v>
      </c>
      <c r="G150" s="102" t="s">
        <v>49</v>
      </c>
      <c r="H150" s="102" t="s">
        <v>182</v>
      </c>
      <c r="I150" s="102" t="s">
        <v>633</v>
      </c>
      <c r="K150" s="102" t="s">
        <v>634</v>
      </c>
      <c r="L150" s="103" t="s">
        <v>49</v>
      </c>
      <c r="M150" s="107"/>
      <c r="O150" s="104" t="str">
        <f>"Comply with "&amp;B150&amp;" "&amp;D150</f>
        <v>Comply with SB70-209-21-R1 Replacement of B63 cockpit fan</v>
      </c>
      <c r="P150" s="103" t="s">
        <v>63</v>
      </c>
      <c r="Q150" s="102" t="s">
        <v>63</v>
      </c>
    </row>
    <row r="151" spans="2:18" ht="15" customHeight="1">
      <c r="B151" s="102" t="s">
        <v>668</v>
      </c>
      <c r="C151" s="102">
        <v>34</v>
      </c>
      <c r="D151" s="102" t="s">
        <v>648</v>
      </c>
      <c r="F151" s="102" t="s">
        <v>49</v>
      </c>
      <c r="G151" s="102" t="s">
        <v>49</v>
      </c>
      <c r="H151" s="102" t="s">
        <v>182</v>
      </c>
      <c r="I151" s="102" t="s">
        <v>669</v>
      </c>
      <c r="K151" s="102" t="s">
        <v>231</v>
      </c>
      <c r="L151" s="103" t="s">
        <v>49</v>
      </c>
      <c r="M151" s="107"/>
      <c r="O151" s="104" t="str">
        <f>"Comply with "&amp;B151&amp;" "&amp;D151</f>
        <v>Comply with SB70-208-34 Electronic standby indicator ESI-2000</v>
      </c>
      <c r="P151" s="103" t="s">
        <v>63</v>
      </c>
      <c r="Q151" s="102" t="s">
        <v>63</v>
      </c>
    </row>
    <row r="152" spans="2:18" ht="15" customHeight="1">
      <c r="B152" s="102" t="s">
        <v>658</v>
      </c>
      <c r="C152" s="102">
        <v>32</v>
      </c>
      <c r="D152" s="102" t="s">
        <v>659</v>
      </c>
      <c r="F152" s="102" t="s">
        <v>49</v>
      </c>
      <c r="G152" s="102" t="s">
        <v>49</v>
      </c>
      <c r="H152" s="102" t="s">
        <v>175</v>
      </c>
      <c r="I152" s="102" t="s">
        <v>660</v>
      </c>
      <c r="K152" s="102" t="s">
        <v>661</v>
      </c>
      <c r="L152" s="103" t="s">
        <v>49</v>
      </c>
      <c r="M152" s="107"/>
      <c r="O152" s="104" t="str">
        <f>"Comply with "&amp;B152&amp;" "&amp;D152</f>
        <v>Comply with SB70-207-32 Landing gear actuator lower attachment</v>
      </c>
      <c r="P152" s="103" t="s">
        <v>63</v>
      </c>
      <c r="Q152" s="102" t="s">
        <v>63</v>
      </c>
    </row>
    <row r="153" spans="2:18" ht="15" customHeight="1">
      <c r="B153" s="102" t="s">
        <v>662</v>
      </c>
      <c r="C153" s="102">
        <v>32</v>
      </c>
      <c r="D153" s="102" t="s">
        <v>663</v>
      </c>
      <c r="F153" s="102" t="s">
        <v>664</v>
      </c>
      <c r="G153" s="102">
        <v>41796</v>
      </c>
      <c r="H153" s="102" t="s">
        <v>284</v>
      </c>
      <c r="I153" s="102" t="s">
        <v>660</v>
      </c>
      <c r="K153" s="102" t="s">
        <v>665</v>
      </c>
      <c r="L153" s="103" t="s">
        <v>49</v>
      </c>
      <c r="M153" s="107"/>
      <c r="O153" s="104" t="str">
        <f>"Comply with "&amp;B153&amp;" "&amp;D153</f>
        <v>Comply with SB70-206-32 Landing gear actuator rod end assembly</v>
      </c>
      <c r="P153" s="103" t="s">
        <v>63</v>
      </c>
      <c r="Q153" s="102" t="s">
        <v>63</v>
      </c>
    </row>
    <row r="154" spans="2:18" ht="15" customHeight="1">
      <c r="B154" s="102" t="s">
        <v>674</v>
      </c>
      <c r="C154" s="102">
        <v>34</v>
      </c>
      <c r="D154" s="102" t="s">
        <v>675</v>
      </c>
      <c r="F154" s="102" t="s">
        <v>49</v>
      </c>
      <c r="G154" s="102" t="s">
        <v>49</v>
      </c>
      <c r="H154" s="102" t="s">
        <v>182</v>
      </c>
      <c r="I154" s="102" t="s">
        <v>676</v>
      </c>
      <c r="K154" s="102" t="s">
        <v>677</v>
      </c>
      <c r="L154" s="103" t="s">
        <v>49</v>
      </c>
      <c r="M154" s="107"/>
      <c r="O154" s="104" t="str">
        <f>"Comply with "&amp;B154&amp;" "&amp;D154</f>
        <v>Comply with SB70-205-34 Data loading to upgrade "ECTM" script files (Version 1.1) on SD card</v>
      </c>
      <c r="P154" s="103" t="s">
        <v>63</v>
      </c>
      <c r="Q154" s="102" t="s">
        <v>63</v>
      </c>
    </row>
    <row r="155" spans="2:18" ht="15" customHeight="1">
      <c r="B155" s="102" t="s">
        <v>670</v>
      </c>
      <c r="C155" s="102">
        <v>72</v>
      </c>
      <c r="D155" s="102" t="s">
        <v>671</v>
      </c>
      <c r="F155" s="102" t="s">
        <v>49</v>
      </c>
      <c r="G155" s="102" t="s">
        <v>49</v>
      </c>
      <c r="H155" s="102" t="s">
        <v>182</v>
      </c>
      <c r="I155" s="102" t="s">
        <v>672</v>
      </c>
      <c r="K155" s="102" t="s">
        <v>673</v>
      </c>
      <c r="L155" s="103" t="s">
        <v>49</v>
      </c>
      <c r="M155" s="107"/>
      <c r="O155" s="104" t="str">
        <f>"Comply with "&amp;B155&amp;" "&amp;D155</f>
        <v>Comply with SB70-204-72-R1 Installation of a chip detection system</v>
      </c>
      <c r="P155" s="103" t="s">
        <v>63</v>
      </c>
      <c r="Q155" s="102" t="s">
        <v>63</v>
      </c>
    </row>
    <row r="156" spans="2:18" ht="15" customHeight="1">
      <c r="B156" s="102" t="s">
        <v>650</v>
      </c>
      <c r="C156" s="102">
        <v>27</v>
      </c>
      <c r="D156" s="102" t="s">
        <v>651</v>
      </c>
      <c r="F156" s="102" t="s">
        <v>49</v>
      </c>
      <c r="G156" s="102" t="s">
        <v>49</v>
      </c>
      <c r="H156" s="102" t="s">
        <v>175</v>
      </c>
      <c r="I156" s="102" t="s">
        <v>652</v>
      </c>
      <c r="K156" s="102" t="s">
        <v>653</v>
      </c>
      <c r="L156" s="103" t="s">
        <v>49</v>
      </c>
      <c r="M156" s="107" t="s">
        <v>1421</v>
      </c>
      <c r="O156" s="104" t="str">
        <f>"Comply with "&amp;B156&amp;" "&amp;D156</f>
        <v>Comply with SB70-202-27 Rudder pedal braking lever</v>
      </c>
      <c r="P156" s="103" t="s">
        <v>63</v>
      </c>
      <c r="Q156" s="108">
        <v>4555</v>
      </c>
      <c r="R156" s="102">
        <v>10</v>
      </c>
    </row>
    <row r="157" spans="2:18" ht="15" customHeight="1">
      <c r="B157" s="102" t="s">
        <v>703</v>
      </c>
      <c r="C157" s="102">
        <v>23</v>
      </c>
      <c r="D157" s="102" t="s">
        <v>704</v>
      </c>
      <c r="F157" s="102" t="s">
        <v>49</v>
      </c>
      <c r="G157" s="102" t="s">
        <v>49</v>
      </c>
      <c r="H157" s="102" t="s">
        <v>182</v>
      </c>
      <c r="I157" s="102" t="s">
        <v>705</v>
      </c>
      <c r="K157" s="102" t="s">
        <v>706</v>
      </c>
      <c r="L157" s="103" t="s">
        <v>49</v>
      </c>
      <c r="M157" s="107"/>
      <c r="O157" s="104" t="str">
        <f>"Comply with "&amp;B157&amp;" "&amp;D157</f>
        <v>Comply with SB70-201-23 Weather data link and satellite phone option</v>
      </c>
      <c r="P157" s="103" t="s">
        <v>63</v>
      </c>
      <c r="Q157" s="102" t="s">
        <v>63</v>
      </c>
    </row>
    <row r="158" spans="2:18" ht="15" customHeight="1">
      <c r="B158" s="102" t="s">
        <v>681</v>
      </c>
      <c r="C158" s="102">
        <v>25</v>
      </c>
      <c r="D158" s="102" t="s">
        <v>682</v>
      </c>
      <c r="F158" s="102" t="s">
        <v>49</v>
      </c>
      <c r="G158" s="102" t="s">
        <v>49</v>
      </c>
      <c r="H158" s="102" t="s">
        <v>182</v>
      </c>
      <c r="I158" s="102" t="s">
        <v>683</v>
      </c>
      <c r="K158" s="102" t="s">
        <v>684</v>
      </c>
      <c r="L158" s="103" t="s">
        <v>49</v>
      </c>
      <c r="M158" s="107"/>
      <c r="O158" s="104" t="str">
        <f>"Comply with "&amp;B158&amp;" "&amp;D158</f>
        <v>Comply with SB70-200-25-R01 Retrofit of components for 4-seat accommodation</v>
      </c>
      <c r="P158" s="103" t="s">
        <v>63</v>
      </c>
      <c r="Q158" s="102" t="s">
        <v>63</v>
      </c>
    </row>
    <row r="159" spans="2:18" ht="15" customHeight="1">
      <c r="B159" s="102" t="s">
        <v>666</v>
      </c>
      <c r="C159" s="102">
        <v>32</v>
      </c>
      <c r="D159" s="102" t="s">
        <v>667</v>
      </c>
      <c r="F159" s="102" t="s">
        <v>664</v>
      </c>
      <c r="G159" s="102">
        <v>41796</v>
      </c>
      <c r="H159" s="102" t="s">
        <v>284</v>
      </c>
      <c r="I159" s="102" t="s">
        <v>660</v>
      </c>
      <c r="K159" s="102" t="s">
        <v>665</v>
      </c>
      <c r="L159" s="103" t="s">
        <v>49</v>
      </c>
      <c r="M159" s="107"/>
      <c r="O159" s="104" t="str">
        <f>"Comply with "&amp;B159&amp;" "&amp;D159</f>
        <v>Comply with SB70-197-32 Security of landing gear actuator rod/piston</v>
      </c>
      <c r="P159" s="103" t="s">
        <v>63</v>
      </c>
      <c r="Q159" s="102" t="s">
        <v>63</v>
      </c>
    </row>
    <row r="160" spans="2:18" ht="15" customHeight="1">
      <c r="B160" s="102" t="s">
        <v>707</v>
      </c>
      <c r="C160" s="102">
        <v>34</v>
      </c>
      <c r="D160" s="102" t="s">
        <v>708</v>
      </c>
      <c r="F160" s="102" t="s">
        <v>49</v>
      </c>
      <c r="G160" s="102" t="s">
        <v>49</v>
      </c>
      <c r="H160" s="102" t="s">
        <v>175</v>
      </c>
      <c r="I160" s="102" t="s">
        <v>709</v>
      </c>
      <c r="K160" s="102" t="s">
        <v>710</v>
      </c>
      <c r="L160" s="103" t="s">
        <v>49</v>
      </c>
      <c r="M160" s="107"/>
      <c r="O160" s="104" t="str">
        <f>"Comply with "&amp;B160&amp;" "&amp;D160</f>
        <v>Comply with SB70-196-34 Garmin G1000 GDU software version 12.01 (P/N 006-B0719-09)</v>
      </c>
      <c r="P160" s="103" t="s">
        <v>63</v>
      </c>
      <c r="Q160" s="102" t="s">
        <v>63</v>
      </c>
    </row>
    <row r="161" spans="2:17" ht="15" customHeight="1">
      <c r="B161" s="102" t="s">
        <v>711</v>
      </c>
      <c r="C161" s="102">
        <v>32</v>
      </c>
      <c r="D161" s="102" t="s">
        <v>712</v>
      </c>
      <c r="F161" s="102" t="s">
        <v>713</v>
      </c>
      <c r="G161" s="102">
        <v>41196</v>
      </c>
      <c r="H161" s="102" t="s">
        <v>241</v>
      </c>
      <c r="I161" s="102" t="s">
        <v>714</v>
      </c>
      <c r="K161" s="102" t="s">
        <v>715</v>
      </c>
      <c r="L161" s="103" t="s">
        <v>49</v>
      </c>
      <c r="M161" s="107"/>
      <c r="O161" s="104" t="str">
        <f>"Comply with "&amp;B161&amp;" "&amp;D161</f>
        <v>Comply with SB70-194-32-R02 Nose landing gear actuator axle attaching bolt</v>
      </c>
      <c r="P161" s="103" t="s">
        <v>63</v>
      </c>
      <c r="Q161" s="102" t="s">
        <v>63</v>
      </c>
    </row>
    <row r="162" spans="2:17" ht="15" customHeight="1">
      <c r="B162" s="102" t="s">
        <v>722</v>
      </c>
      <c r="C162" s="102">
        <v>34</v>
      </c>
      <c r="D162" s="102" t="s">
        <v>723</v>
      </c>
      <c r="F162" s="102" t="s">
        <v>49</v>
      </c>
      <c r="G162" s="102" t="s">
        <v>49</v>
      </c>
      <c r="H162" s="102" t="s">
        <v>175</v>
      </c>
      <c r="I162" s="102" t="s">
        <v>724</v>
      </c>
      <c r="K162" s="102" t="s">
        <v>320</v>
      </c>
      <c r="L162" s="103" t="s">
        <v>49</v>
      </c>
      <c r="M162" s="107"/>
      <c r="O162" s="104" t="str">
        <f>"Comply with "&amp;B162&amp;" "&amp;D162</f>
        <v>Comply with SB70-193-34 Standby compass lighting</v>
      </c>
      <c r="P162" s="103" t="s">
        <v>63</v>
      </c>
      <c r="Q162" s="102" t="s">
        <v>63</v>
      </c>
    </row>
    <row r="163" spans="2:17" ht="15" customHeight="1">
      <c r="B163" s="102" t="s">
        <v>725</v>
      </c>
      <c r="C163" s="102">
        <v>34</v>
      </c>
      <c r="D163" s="102" t="s">
        <v>723</v>
      </c>
      <c r="F163" s="102" t="s">
        <v>726</v>
      </c>
      <c r="G163" s="102" t="s">
        <v>727</v>
      </c>
      <c r="H163" s="102" t="s">
        <v>284</v>
      </c>
      <c r="I163" s="102" t="s">
        <v>724</v>
      </c>
      <c r="K163" s="102" t="s">
        <v>728</v>
      </c>
      <c r="L163" s="103" t="s">
        <v>49</v>
      </c>
      <c r="M163" s="107"/>
      <c r="O163" s="104" t="str">
        <f>"Comply with "&amp;B163&amp;" "&amp;D163</f>
        <v>Comply with SB70-192-34 Standby compass lighting</v>
      </c>
      <c r="P163" s="103" t="s">
        <v>63</v>
      </c>
      <c r="Q163" s="102" t="s">
        <v>63</v>
      </c>
    </row>
    <row r="164" spans="2:17" ht="15" customHeight="1">
      <c r="B164" s="102" t="s">
        <v>729</v>
      </c>
      <c r="C164" s="102">
        <v>27</v>
      </c>
      <c r="D164" s="102" t="s">
        <v>730</v>
      </c>
      <c r="F164" s="102" t="s">
        <v>731</v>
      </c>
      <c r="G164" s="102" t="s">
        <v>732</v>
      </c>
      <c r="H164" s="102" t="s">
        <v>284</v>
      </c>
      <c r="I164" s="102" t="s">
        <v>724</v>
      </c>
      <c r="K164" s="102" t="s">
        <v>733</v>
      </c>
      <c r="L164" s="103" t="s">
        <v>49</v>
      </c>
      <c r="M164" s="107"/>
      <c r="O164" s="104" t="str">
        <f>"Comply with "&amp;B164&amp;" "&amp;D164</f>
        <v>Comply with SB70-191-27 Aileron control cables</v>
      </c>
      <c r="P164" s="103" t="s">
        <v>63</v>
      </c>
      <c r="Q164" s="102" t="s">
        <v>63</v>
      </c>
    </row>
    <row r="165" spans="2:17" ht="15" customHeight="1">
      <c r="B165" s="102" t="s">
        <v>716</v>
      </c>
      <c r="C165" s="102">
        <v>27</v>
      </c>
      <c r="D165" s="102" t="s">
        <v>717</v>
      </c>
      <c r="F165" s="102" t="s">
        <v>718</v>
      </c>
      <c r="G165" s="102" t="s">
        <v>719</v>
      </c>
      <c r="H165" s="102" t="s">
        <v>284</v>
      </c>
      <c r="I165" s="102" t="s">
        <v>720</v>
      </c>
      <c r="K165" s="102" t="s">
        <v>721</v>
      </c>
      <c r="L165" s="103" t="s">
        <v>49</v>
      </c>
      <c r="M165" s="107"/>
      <c r="O165" s="104" t="str">
        <f>"Comply with "&amp;B165&amp;" "&amp;D165</f>
        <v>Comply with SB70-190-27-R01 Elevator trim tab actuator</v>
      </c>
      <c r="P165" s="103" t="s">
        <v>63</v>
      </c>
      <c r="Q165" s="102" t="s">
        <v>63</v>
      </c>
    </row>
    <row r="166" spans="2:17" ht="15" customHeight="1">
      <c r="B166" s="102" t="s">
        <v>734</v>
      </c>
      <c r="C166" s="102">
        <v>21</v>
      </c>
      <c r="D166" s="102" t="s">
        <v>735</v>
      </c>
      <c r="F166" s="102" t="s">
        <v>49</v>
      </c>
      <c r="G166" s="102" t="s">
        <v>49</v>
      </c>
      <c r="H166" s="102" t="s">
        <v>182</v>
      </c>
      <c r="I166" s="102" t="s">
        <v>736</v>
      </c>
      <c r="K166" s="102" t="s">
        <v>737</v>
      </c>
      <c r="L166" s="103" t="s">
        <v>49</v>
      </c>
      <c r="M166" s="107"/>
      <c r="O166" s="104" t="str">
        <f>"Comply with "&amp;B166&amp;" "&amp;D166</f>
        <v>Comply with SB70-189-21 Software evolution for global air system calculator A300</v>
      </c>
      <c r="P166" s="103" t="s">
        <v>63</v>
      </c>
      <c r="Q166" s="102" t="s">
        <v>63</v>
      </c>
    </row>
    <row r="167" spans="2:17" ht="15" customHeight="1">
      <c r="B167" s="102" t="s">
        <v>738</v>
      </c>
      <c r="C167" s="102">
        <v>21</v>
      </c>
      <c r="D167" s="102" t="s">
        <v>739</v>
      </c>
      <c r="F167" s="102" t="s">
        <v>49</v>
      </c>
      <c r="G167" s="102" t="s">
        <v>49</v>
      </c>
      <c r="H167" s="102" t="s">
        <v>182</v>
      </c>
      <c r="I167" s="102" t="s">
        <v>740</v>
      </c>
      <c r="K167" s="102" t="s">
        <v>741</v>
      </c>
      <c r="L167" s="103" t="s">
        <v>49</v>
      </c>
      <c r="M167" s="107"/>
      <c r="O167" s="104" t="str">
        <f>"Comply with "&amp;B167&amp;" "&amp;D167</f>
        <v>Comply with SB70-188-21 Cockpit thermal comfort</v>
      </c>
      <c r="P167" s="103" t="s">
        <v>63</v>
      </c>
      <c r="Q167" s="102" t="s">
        <v>63</v>
      </c>
    </row>
    <row r="168" spans="2:17" ht="15" customHeight="1">
      <c r="B168" s="102" t="s">
        <v>742</v>
      </c>
      <c r="C168" s="102">
        <v>34</v>
      </c>
      <c r="D168" s="102" t="s">
        <v>743</v>
      </c>
      <c r="F168" s="102" t="s">
        <v>49</v>
      </c>
      <c r="G168" s="102" t="s">
        <v>49</v>
      </c>
      <c r="H168" s="102" t="s">
        <v>175</v>
      </c>
      <c r="I168" s="102" t="s">
        <v>740</v>
      </c>
      <c r="K168" s="102" t="s">
        <v>744</v>
      </c>
      <c r="L168" s="103" t="s">
        <v>49</v>
      </c>
      <c r="M168" s="107"/>
      <c r="O168" s="104" t="str">
        <f>"Comply with "&amp;B168&amp;" "&amp;D168</f>
        <v>Comply with SB70-186-34 GARMIN G1000 Software version 11.01</v>
      </c>
      <c r="P168" s="103" t="s">
        <v>63</v>
      </c>
      <c r="Q168" s="102" t="s">
        <v>63</v>
      </c>
    </row>
    <row r="169" spans="2:17" ht="15" customHeight="1">
      <c r="B169" s="102" t="s">
        <v>754</v>
      </c>
      <c r="C169" s="102">
        <v>21</v>
      </c>
      <c r="D169" s="102" t="s">
        <v>755</v>
      </c>
      <c r="F169" s="102" t="s">
        <v>49</v>
      </c>
      <c r="G169" s="102" t="s">
        <v>49</v>
      </c>
      <c r="H169" s="102" t="s">
        <v>175</v>
      </c>
      <c r="I169" s="102" t="s">
        <v>756</v>
      </c>
      <c r="K169" s="102" t="s">
        <v>757</v>
      </c>
      <c r="L169" s="103" t="s">
        <v>49</v>
      </c>
      <c r="M169" s="107"/>
      <c r="O169" s="104" t="str">
        <f>"Comply with "&amp;B169&amp;" "&amp;D169</f>
        <v>Comply with SB70-185-21 Compressor / Alternator support</v>
      </c>
      <c r="P169" s="103" t="s">
        <v>63</v>
      </c>
      <c r="Q169" s="102" t="s">
        <v>63</v>
      </c>
    </row>
    <row r="170" spans="2:17" ht="15" customHeight="1">
      <c r="B170" s="102" t="s">
        <v>745</v>
      </c>
      <c r="C170" s="102">
        <v>25</v>
      </c>
      <c r="D170" s="102" t="s">
        <v>746</v>
      </c>
      <c r="F170" s="102" t="s">
        <v>49</v>
      </c>
      <c r="G170" s="102" t="s">
        <v>49</v>
      </c>
      <c r="H170" s="102" t="s">
        <v>182</v>
      </c>
      <c r="I170" s="102" t="s">
        <v>740</v>
      </c>
      <c r="K170" s="102" t="s">
        <v>747</v>
      </c>
      <c r="L170" s="103" t="s">
        <v>49</v>
      </c>
      <c r="M170" s="107"/>
      <c r="O170" s="104" t="str">
        <f>"Comply with "&amp;B170&amp;" "&amp;D170</f>
        <v>Comply with SB70-184-25 Chemical toilet cabinet</v>
      </c>
      <c r="P170" s="103" t="s">
        <v>63</v>
      </c>
      <c r="Q170" s="102" t="s">
        <v>63</v>
      </c>
    </row>
    <row r="171" spans="2:17" ht="15" customHeight="1">
      <c r="B171" s="102" t="s">
        <v>767</v>
      </c>
      <c r="C171" s="102">
        <v>26</v>
      </c>
      <c r="D171" s="102" t="s">
        <v>768</v>
      </c>
      <c r="F171" s="102" t="s">
        <v>769</v>
      </c>
      <c r="G171" s="102">
        <v>40497</v>
      </c>
      <c r="H171" s="102" t="s">
        <v>284</v>
      </c>
      <c r="I171" s="102" t="s">
        <v>770</v>
      </c>
      <c r="K171" s="102" t="s">
        <v>771</v>
      </c>
      <c r="L171" s="103" t="s">
        <v>49</v>
      </c>
      <c r="M171" s="107"/>
      <c r="O171" s="104" t="str">
        <f>"Comply with "&amp;B171&amp;" "&amp;D171</f>
        <v>Comply with SB70-183-26 L'HOTELLIER fire extinguisher P/N 863520-00</v>
      </c>
      <c r="P171" s="103" t="s">
        <v>63</v>
      </c>
      <c r="Q171" s="102" t="s">
        <v>63</v>
      </c>
    </row>
    <row r="172" spans="2:17" ht="15" customHeight="1">
      <c r="B172" s="102" t="s">
        <v>758</v>
      </c>
      <c r="C172" s="102">
        <v>28</v>
      </c>
      <c r="D172" s="102" t="s">
        <v>759</v>
      </c>
      <c r="F172" s="102" t="s">
        <v>49</v>
      </c>
      <c r="G172" s="102" t="s">
        <v>49</v>
      </c>
      <c r="H172" s="102" t="s">
        <v>182</v>
      </c>
      <c r="I172" s="102" t="s">
        <v>756</v>
      </c>
      <c r="K172" s="102" t="s">
        <v>760</v>
      </c>
      <c r="L172" s="103" t="s">
        <v>49</v>
      </c>
      <c r="M172" s="107"/>
      <c r="O172" s="104" t="str">
        <f>"Comply with "&amp;B172&amp;" "&amp;D172</f>
        <v>Comply with SB70-181-28 Fuel tank vent</v>
      </c>
      <c r="P172" s="103" t="s">
        <v>63</v>
      </c>
      <c r="Q172" s="102" t="s">
        <v>63</v>
      </c>
    </row>
    <row r="173" spans="2:17" ht="15" customHeight="1">
      <c r="B173" s="102" t="s">
        <v>776</v>
      </c>
      <c r="C173" s="102">
        <v>21</v>
      </c>
      <c r="D173" s="102" t="s">
        <v>777</v>
      </c>
      <c r="F173" s="102" t="s">
        <v>49</v>
      </c>
      <c r="G173" s="102" t="s">
        <v>49</v>
      </c>
      <c r="H173" s="102" t="s">
        <v>182</v>
      </c>
      <c r="I173" s="102" t="s">
        <v>778</v>
      </c>
      <c r="K173" s="102" t="s">
        <v>779</v>
      </c>
      <c r="L173" s="103" t="s">
        <v>49</v>
      </c>
      <c r="M173" s="107"/>
      <c r="O173" s="104" t="str">
        <f>"Comply with "&amp;B173&amp;" "&amp;D173</f>
        <v>Comply with SB70-180-21 GAS evolution</v>
      </c>
      <c r="P173" s="103" t="s">
        <v>63</v>
      </c>
      <c r="Q173" s="102" t="s">
        <v>63</v>
      </c>
    </row>
    <row r="174" spans="2:17" ht="15" customHeight="1">
      <c r="B174" s="102" t="s">
        <v>772</v>
      </c>
      <c r="C174" s="102">
        <v>9</v>
      </c>
      <c r="D174" s="102" t="s">
        <v>773</v>
      </c>
      <c r="F174" s="102" t="s">
        <v>774</v>
      </c>
      <c r="G174" s="102">
        <v>40366</v>
      </c>
      <c r="H174" s="102" t="s">
        <v>284</v>
      </c>
      <c r="I174" s="102" t="s">
        <v>770</v>
      </c>
      <c r="K174" s="102" t="s">
        <v>775</v>
      </c>
      <c r="L174" s="103" t="s">
        <v>49</v>
      </c>
      <c r="M174" s="107"/>
      <c r="O174" s="104" t="str">
        <f>"Comply with "&amp;B174&amp;" "&amp;D174</f>
        <v>Comply with SB70-179-09-R01 Towing bar foam pads</v>
      </c>
      <c r="P174" s="103" t="s">
        <v>63</v>
      </c>
      <c r="Q174" s="102" t="s">
        <v>63</v>
      </c>
    </row>
    <row r="175" spans="2:17" ht="15" customHeight="1">
      <c r="B175" s="102" t="s">
        <v>788</v>
      </c>
      <c r="C175" s="102">
        <v>34</v>
      </c>
      <c r="D175" s="102" t="s">
        <v>789</v>
      </c>
      <c r="F175" s="102" t="s">
        <v>49</v>
      </c>
      <c r="G175" s="102" t="s">
        <v>49</v>
      </c>
      <c r="H175" s="102" t="s">
        <v>175</v>
      </c>
      <c r="I175" s="102" t="s">
        <v>790</v>
      </c>
      <c r="K175" s="102" t="s">
        <v>791</v>
      </c>
      <c r="L175" s="103" t="s">
        <v>49</v>
      </c>
      <c r="M175" s="107"/>
      <c r="O175" s="104" t="str">
        <f>"Comply with "&amp;B175&amp;" "&amp;D175</f>
        <v>Comply with SB70-178-34 GARMIN G1000 software version 9.15</v>
      </c>
      <c r="P175" s="103" t="s">
        <v>63</v>
      </c>
      <c r="Q175" s="102" t="s">
        <v>63</v>
      </c>
    </row>
    <row r="176" spans="2:17" ht="15" customHeight="1">
      <c r="B176" s="102" t="s">
        <v>792</v>
      </c>
      <c r="C176" s="102">
        <v>53</v>
      </c>
      <c r="D176" s="102" t="s">
        <v>793</v>
      </c>
      <c r="F176" s="102" t="s">
        <v>49</v>
      </c>
      <c r="G176" s="102" t="s">
        <v>49</v>
      </c>
      <c r="H176" s="102" t="s">
        <v>175</v>
      </c>
      <c r="I176" s="102" t="s">
        <v>790</v>
      </c>
      <c r="K176" s="102" t="s">
        <v>794</v>
      </c>
      <c r="L176" s="103" t="s">
        <v>49</v>
      </c>
      <c r="M176" s="107"/>
      <c r="O176" s="104" t="str">
        <f>"Comply with "&amp;B176&amp;" "&amp;D176</f>
        <v>Comply with SB70-177-53 Visors grounding</v>
      </c>
      <c r="P176" s="103" t="s">
        <v>63</v>
      </c>
      <c r="Q176" s="102" t="s">
        <v>63</v>
      </c>
    </row>
    <row r="177" spans="2:17" ht="15" customHeight="1">
      <c r="B177" s="102" t="s">
        <v>761</v>
      </c>
      <c r="C177" s="102">
        <v>21</v>
      </c>
      <c r="D177" s="102" t="s">
        <v>762</v>
      </c>
      <c r="F177" s="102" t="s">
        <v>763</v>
      </c>
      <c r="G177" s="102" t="s">
        <v>764</v>
      </c>
      <c r="H177" s="102" t="s">
        <v>284</v>
      </c>
      <c r="I177" s="102" t="s">
        <v>765</v>
      </c>
      <c r="K177" s="102" t="s">
        <v>766</v>
      </c>
      <c r="L177" s="103" t="s">
        <v>49</v>
      </c>
      <c r="M177" s="107"/>
      <c r="O177" s="104" t="str">
        <f>"Comply with "&amp;B177&amp;" "&amp;D177</f>
        <v>Comply with SB70-176-21-R01 Pulley drive assembly</v>
      </c>
      <c r="P177" s="103" t="s">
        <v>63</v>
      </c>
      <c r="Q177" s="102" t="s">
        <v>63</v>
      </c>
    </row>
    <row r="178" spans="2:17" ht="15" customHeight="1">
      <c r="B178" s="102" t="s">
        <v>780</v>
      </c>
      <c r="C178" s="102">
        <v>25</v>
      </c>
      <c r="D178" s="102" t="s">
        <v>746</v>
      </c>
      <c r="F178" s="102" t="s">
        <v>49</v>
      </c>
      <c r="G178" s="102" t="s">
        <v>49</v>
      </c>
      <c r="H178" s="102" t="s">
        <v>182</v>
      </c>
      <c r="I178" s="102" t="s">
        <v>778</v>
      </c>
      <c r="K178" s="102" t="s">
        <v>781</v>
      </c>
      <c r="L178" s="103" t="s">
        <v>49</v>
      </c>
      <c r="M178" s="107"/>
      <c r="O178" s="104" t="str">
        <f>"Comply with "&amp;B178&amp;" "&amp;D178</f>
        <v>Comply with SB70-175-25 Chemical toilet cabinet</v>
      </c>
      <c r="P178" s="103" t="s">
        <v>63</v>
      </c>
      <c r="Q178" s="102" t="s">
        <v>63</v>
      </c>
    </row>
    <row r="179" spans="2:17" ht="15" customHeight="1">
      <c r="B179" s="102" t="s">
        <v>782</v>
      </c>
      <c r="C179" s="102">
        <v>35</v>
      </c>
      <c r="D179" s="102" t="s">
        <v>783</v>
      </c>
      <c r="F179" s="102" t="s">
        <v>49</v>
      </c>
      <c r="G179" s="102" t="s">
        <v>49</v>
      </c>
      <c r="H179" s="102" t="s">
        <v>182</v>
      </c>
      <c r="I179" s="102" t="s">
        <v>784</v>
      </c>
      <c r="K179" s="102" t="s">
        <v>766</v>
      </c>
      <c r="L179" s="103" t="s">
        <v>49</v>
      </c>
      <c r="M179" s="107"/>
      <c r="O179" s="104" t="str">
        <f>"Comply with "&amp;B179&amp;" "&amp;D179</f>
        <v>Comply with SB70-174-35 Oxygen mask stowage boxes</v>
      </c>
      <c r="P179" s="103" t="s">
        <v>63</v>
      </c>
      <c r="Q179" s="102" t="s">
        <v>63</v>
      </c>
    </row>
    <row r="180" spans="2:17" ht="15" customHeight="1">
      <c r="B180" s="102" t="s">
        <v>795</v>
      </c>
      <c r="C180" s="102">
        <v>21</v>
      </c>
      <c r="D180" s="102" t="s">
        <v>796</v>
      </c>
      <c r="F180" s="102" t="s">
        <v>49</v>
      </c>
      <c r="G180" s="102" t="s">
        <v>49</v>
      </c>
      <c r="H180" s="102" t="s">
        <v>182</v>
      </c>
      <c r="I180" s="102" t="s">
        <v>797</v>
      </c>
      <c r="K180" s="102" t="s">
        <v>798</v>
      </c>
      <c r="L180" s="103" t="s">
        <v>49</v>
      </c>
      <c r="M180" s="107"/>
      <c r="O180" s="104" t="str">
        <f>"Comply with "&amp;B180&amp;" "&amp;D180</f>
        <v>Comply with SB70-173-21 Removal of the inner part of the solenoid valve</v>
      </c>
      <c r="P180" s="103" t="s">
        <v>63</v>
      </c>
      <c r="Q180" s="102" t="s">
        <v>63</v>
      </c>
    </row>
    <row r="181" spans="2:17" ht="15" customHeight="1">
      <c r="B181" s="102" t="s">
        <v>799</v>
      </c>
      <c r="C181" s="102">
        <v>34</v>
      </c>
      <c r="D181" s="102" t="s">
        <v>800</v>
      </c>
      <c r="F181" s="102" t="s">
        <v>49</v>
      </c>
      <c r="G181" s="102" t="s">
        <v>49</v>
      </c>
      <c r="H181" s="102" t="s">
        <v>175</v>
      </c>
      <c r="I181" s="102" t="s">
        <v>797</v>
      </c>
      <c r="K181" s="102" t="s">
        <v>801</v>
      </c>
      <c r="L181" s="103" t="s">
        <v>49</v>
      </c>
      <c r="M181" s="107"/>
      <c r="O181" s="104" t="str">
        <f>"Comply with "&amp;B181&amp;" "&amp;D181</f>
        <v>Comply with SB70-172-34 GARMIN G1000 software version 9.14</v>
      </c>
      <c r="P181" s="103" t="s">
        <v>63</v>
      </c>
      <c r="Q181" s="102" t="s">
        <v>63</v>
      </c>
    </row>
    <row r="182" spans="2:17" ht="15" customHeight="1">
      <c r="B182" s="102" t="s">
        <v>612</v>
      </c>
      <c r="C182" s="102">
        <v>76</v>
      </c>
      <c r="D182" s="102" t="s">
        <v>613</v>
      </c>
      <c r="F182" s="102" t="s">
        <v>49</v>
      </c>
      <c r="G182" s="102" t="s">
        <v>49</v>
      </c>
      <c r="H182" s="102" t="s">
        <v>175</v>
      </c>
      <c r="I182" s="102" t="s">
        <v>614</v>
      </c>
      <c r="K182" s="102" t="s">
        <v>615</v>
      </c>
      <c r="L182" s="103" t="s">
        <v>49</v>
      </c>
      <c r="M182" s="107"/>
      <c r="O182" s="104" t="str">
        <f>"Comply with "&amp;B182&amp;" "&amp;D182</f>
        <v>Comply with SB70-171-76-R02 Flexible power control cable P/N T700A7610078000</v>
      </c>
      <c r="P182" s="103" t="s">
        <v>63</v>
      </c>
      <c r="Q182" s="102" t="s">
        <v>63</v>
      </c>
    </row>
    <row r="183" spans="2:17" ht="15" customHeight="1">
      <c r="B183" s="102" t="s">
        <v>802</v>
      </c>
      <c r="C183" s="102">
        <v>33</v>
      </c>
      <c r="D183" s="102" t="s">
        <v>803</v>
      </c>
      <c r="F183" s="102" t="s">
        <v>49</v>
      </c>
      <c r="G183" s="102" t="s">
        <v>49</v>
      </c>
      <c r="H183" s="102" t="s">
        <v>182</v>
      </c>
      <c r="I183" s="102" t="s">
        <v>804</v>
      </c>
      <c r="K183" s="102" t="s">
        <v>805</v>
      </c>
      <c r="L183" s="103" t="s">
        <v>49</v>
      </c>
      <c r="M183" s="107"/>
      <c r="O183" s="104" t="str">
        <f>"Comply with "&amp;B183&amp;" "&amp;D183</f>
        <v>Comply with SB70-170-33 Improved visibility of R21 outflow valve controller</v>
      </c>
      <c r="P183" s="103" t="s">
        <v>63</v>
      </c>
      <c r="Q183" s="102" t="s">
        <v>63</v>
      </c>
    </row>
    <row r="184" spans="2:17" ht="15" customHeight="1">
      <c r="B184" s="102" t="s">
        <v>806</v>
      </c>
      <c r="C184" s="102">
        <v>24</v>
      </c>
      <c r="D184" s="102" t="s">
        <v>807</v>
      </c>
      <c r="F184" s="102" t="s">
        <v>808</v>
      </c>
      <c r="G184" s="102" t="s">
        <v>809</v>
      </c>
      <c r="H184" s="102" t="s">
        <v>284</v>
      </c>
      <c r="I184" s="102" t="s">
        <v>804</v>
      </c>
      <c r="K184" s="102" t="s">
        <v>810</v>
      </c>
      <c r="L184" s="103" t="s">
        <v>49</v>
      </c>
      <c r="M184" s="107"/>
      <c r="O184" s="104" t="str">
        <f>"Comply with "&amp;B184&amp;" "&amp;D184</f>
        <v>Comply with SB70-169-24 Tightening of R700 and R701 shunt bolts</v>
      </c>
      <c r="P184" s="103" t="s">
        <v>63</v>
      </c>
      <c r="Q184" s="102" t="s">
        <v>63</v>
      </c>
    </row>
    <row r="185" spans="2:17" ht="15" customHeight="1">
      <c r="B185" s="102" t="s">
        <v>748</v>
      </c>
      <c r="C185" s="102">
        <v>35</v>
      </c>
      <c r="D185" s="102" t="s">
        <v>749</v>
      </c>
      <c r="F185" s="102" t="s">
        <v>750</v>
      </c>
      <c r="G185" s="102" t="s">
        <v>751</v>
      </c>
      <c r="H185" s="102" t="s">
        <v>284</v>
      </c>
      <c r="I185" s="102" t="s">
        <v>752</v>
      </c>
      <c r="K185" s="102" t="s">
        <v>753</v>
      </c>
      <c r="L185" s="103" t="s">
        <v>49</v>
      </c>
      <c r="M185" s="107"/>
      <c r="O185" s="104" t="str">
        <f>"Comply with "&amp;B185&amp;" "&amp;D185</f>
        <v>Comply with SB70-168-35 Chemical oxygen generator</v>
      </c>
      <c r="P185" s="103" t="s">
        <v>63</v>
      </c>
      <c r="Q185" s="102" t="s">
        <v>63</v>
      </c>
    </row>
    <row r="186" spans="2:17" ht="15" customHeight="1">
      <c r="B186" s="102" t="s">
        <v>815</v>
      </c>
      <c r="C186" s="102">
        <v>25</v>
      </c>
      <c r="D186" s="102" t="s">
        <v>816</v>
      </c>
      <c r="F186" s="102" t="s">
        <v>49</v>
      </c>
      <c r="G186" s="102" t="s">
        <v>49</v>
      </c>
      <c r="H186" s="102" t="s">
        <v>182</v>
      </c>
      <c r="I186" s="102" t="s">
        <v>817</v>
      </c>
      <c r="K186" s="102" t="s">
        <v>818</v>
      </c>
      <c r="L186" s="103" t="s">
        <v>49</v>
      </c>
      <c r="M186" s="107"/>
      <c r="O186" s="104" t="str">
        <f>"Comply with "&amp;B186&amp;" "&amp;D186</f>
        <v>Comply with SB70-167-25 Window blinds</v>
      </c>
      <c r="P186" s="103" t="s">
        <v>63</v>
      </c>
      <c r="Q186" s="102" t="s">
        <v>63</v>
      </c>
    </row>
    <row r="187" spans="2:17" ht="15" customHeight="1">
      <c r="B187" s="102" t="s">
        <v>811</v>
      </c>
      <c r="C187" s="102">
        <v>32</v>
      </c>
      <c r="D187" s="102" t="s">
        <v>812</v>
      </c>
      <c r="F187" s="102" t="s">
        <v>49</v>
      </c>
      <c r="G187" s="102" t="s">
        <v>49</v>
      </c>
      <c r="H187" s="102" t="s">
        <v>175</v>
      </c>
      <c r="I187" s="102" t="s">
        <v>813</v>
      </c>
      <c r="K187" s="102" t="s">
        <v>814</v>
      </c>
      <c r="L187" s="103" t="s">
        <v>49</v>
      </c>
      <c r="M187" s="107"/>
      <c r="O187" s="104" t="str">
        <f>"Comply with "&amp;B187&amp;" "&amp;D187</f>
        <v>Comply with SB70-166-32 Landing gear actuator</v>
      </c>
      <c r="P187" s="103" t="s">
        <v>63</v>
      </c>
      <c r="Q187" s="102" t="s">
        <v>63</v>
      </c>
    </row>
    <row r="188" spans="2:17" ht="15" customHeight="1">
      <c r="B188" s="102" t="s">
        <v>823</v>
      </c>
      <c r="C188" s="102">
        <v>34</v>
      </c>
      <c r="D188" s="102" t="s">
        <v>824</v>
      </c>
      <c r="F188" s="102" t="s">
        <v>49</v>
      </c>
      <c r="G188" s="102" t="s">
        <v>49</v>
      </c>
      <c r="H188" s="102" t="s">
        <v>182</v>
      </c>
      <c r="I188" s="102" t="s">
        <v>825</v>
      </c>
      <c r="K188" s="102" t="s">
        <v>1420</v>
      </c>
      <c r="L188" s="103" t="s">
        <v>49</v>
      </c>
      <c r="M188" s="107"/>
      <c r="O188" s="104" t="str">
        <f>"Comply with "&amp;B188&amp;" "&amp;D188</f>
        <v>Comply with SB70-164-34 Activation of "SVS" (Synthetic Vision System) optional function for GARMIN G1000 system</v>
      </c>
      <c r="P188" s="103" t="s">
        <v>63</v>
      </c>
      <c r="Q188" s="102" t="s">
        <v>63</v>
      </c>
    </row>
    <row r="189" spans="2:17" ht="15" customHeight="1">
      <c r="B189" s="102" t="s">
        <v>826</v>
      </c>
      <c r="C189" s="102">
        <v>21</v>
      </c>
      <c r="D189" s="102" t="s">
        <v>827</v>
      </c>
      <c r="F189" s="102" t="s">
        <v>828</v>
      </c>
      <c r="G189" s="102">
        <v>40034</v>
      </c>
      <c r="H189" s="102" t="s">
        <v>284</v>
      </c>
      <c r="I189" s="102" t="s">
        <v>829</v>
      </c>
      <c r="K189" s="102" t="s">
        <v>830</v>
      </c>
      <c r="L189" s="103" t="s">
        <v>49</v>
      </c>
      <c r="M189" s="107"/>
      <c r="O189" s="104" t="str">
        <f>"Comply with "&amp;B189&amp;" "&amp;D189</f>
        <v>Comply with SB70-163-92 Wiring harness routing under floor panel</v>
      </c>
      <c r="P189" s="103" t="s">
        <v>63</v>
      </c>
      <c r="Q189" s="102" t="s">
        <v>63</v>
      </c>
    </row>
    <row r="190" spans="2:17" ht="15" customHeight="1">
      <c r="B190" s="102" t="s">
        <v>835</v>
      </c>
      <c r="C190" s="102">
        <v>21</v>
      </c>
      <c r="D190" s="102" t="s">
        <v>836</v>
      </c>
      <c r="F190" s="102" t="s">
        <v>49</v>
      </c>
      <c r="G190" s="102" t="s">
        <v>49</v>
      </c>
      <c r="H190" s="102" t="s">
        <v>182</v>
      </c>
      <c r="I190" s="102" t="s">
        <v>837</v>
      </c>
      <c r="K190" s="102" t="s">
        <v>838</v>
      </c>
      <c r="L190" s="103" t="s">
        <v>49</v>
      </c>
      <c r="M190" s="107"/>
      <c r="O190" s="104" t="str">
        <f>"Comply with "&amp;B190&amp;" "&amp;D190</f>
        <v>Comply with SB70-162-21 Replacement of B12 ground fan, B63 cockpit and B64 cabin fan</v>
      </c>
      <c r="P190" s="103" t="s">
        <v>63</v>
      </c>
      <c r="Q190" s="102" t="s">
        <v>63</v>
      </c>
    </row>
    <row r="191" spans="2:17" ht="15" customHeight="1">
      <c r="B191" s="102" t="s">
        <v>785</v>
      </c>
      <c r="C191" s="102">
        <v>21</v>
      </c>
      <c r="D191" s="102" t="s">
        <v>786</v>
      </c>
      <c r="F191" s="102" t="s">
        <v>763</v>
      </c>
      <c r="G191" s="102" t="s">
        <v>787</v>
      </c>
      <c r="H191" s="102" t="s">
        <v>241</v>
      </c>
      <c r="I191" s="102" t="s">
        <v>784</v>
      </c>
      <c r="K191" s="102" t="s">
        <v>766</v>
      </c>
      <c r="L191" s="103" t="s">
        <v>49</v>
      </c>
      <c r="M191" s="107"/>
      <c r="O191" s="104" t="str">
        <f>"Comply with "&amp;B191&amp;" "&amp;D191</f>
        <v>Comply with SB70-161-21-R04 Alternator and vapor cycle cooling system compressor drive shaft</v>
      </c>
      <c r="P191" s="103" t="s">
        <v>63</v>
      </c>
      <c r="Q191" s="102" t="s">
        <v>63</v>
      </c>
    </row>
    <row r="192" spans="2:17" ht="15" customHeight="1">
      <c r="B192" s="102" t="s">
        <v>845</v>
      </c>
      <c r="C192" s="102">
        <v>34</v>
      </c>
      <c r="D192" s="102" t="s">
        <v>846</v>
      </c>
      <c r="F192" s="102" t="s">
        <v>49</v>
      </c>
      <c r="G192" s="102" t="s">
        <v>49</v>
      </c>
      <c r="H192" s="102" t="s">
        <v>182</v>
      </c>
      <c r="I192" s="102" t="s">
        <v>847</v>
      </c>
      <c r="K192" s="102" t="s">
        <v>848</v>
      </c>
      <c r="L192" s="103" t="s">
        <v>49</v>
      </c>
      <c r="M192" s="107"/>
      <c r="O192" s="104" t="str">
        <f>"Comply with "&amp;B192&amp;" "&amp;D192</f>
        <v>Comply with SB70-160-34 GARMIN 1000 software version 9.01</v>
      </c>
      <c r="P192" s="103" t="s">
        <v>63</v>
      </c>
      <c r="Q192" s="102" t="s">
        <v>63</v>
      </c>
    </row>
    <row r="193" spans="2:17" ht="15" customHeight="1">
      <c r="B193" s="102" t="s">
        <v>839</v>
      </c>
      <c r="C193" s="102">
        <v>21</v>
      </c>
      <c r="D193" s="102" t="s">
        <v>840</v>
      </c>
      <c r="F193" s="102" t="s">
        <v>49</v>
      </c>
      <c r="G193" s="102" t="s">
        <v>49</v>
      </c>
      <c r="H193" s="102" t="s">
        <v>182</v>
      </c>
      <c r="I193" s="102" t="s">
        <v>837</v>
      </c>
      <c r="K193" s="102" t="s">
        <v>838</v>
      </c>
      <c r="L193" s="103" t="s">
        <v>49</v>
      </c>
      <c r="M193" s="107"/>
      <c r="O193" s="104" t="str">
        <f>"Comply with "&amp;B193&amp;" "&amp;D193</f>
        <v>Comply with SB70-159-21-R01 Diagnosis signal of ground fan B12 and cabin fans B63 and B64 on A300 calculator</v>
      </c>
      <c r="P193" s="103" t="s">
        <v>63</v>
      </c>
      <c r="Q193" s="102" t="s">
        <v>63</v>
      </c>
    </row>
    <row r="194" spans="2:17" ht="15" customHeight="1">
      <c r="B194" s="102" t="s">
        <v>841</v>
      </c>
      <c r="C194" s="102">
        <v>32</v>
      </c>
      <c r="D194" s="102" t="s">
        <v>842</v>
      </c>
      <c r="F194" s="102" t="s">
        <v>49</v>
      </c>
      <c r="G194" s="102" t="s">
        <v>49</v>
      </c>
      <c r="H194" s="102" t="s">
        <v>175</v>
      </c>
      <c r="I194" s="102" t="s">
        <v>843</v>
      </c>
      <c r="K194" s="102" t="s">
        <v>844</v>
      </c>
      <c r="L194" s="103" t="s">
        <v>49</v>
      </c>
      <c r="M194" s="107"/>
      <c r="O194" s="104" t="str">
        <f>"Comply with "&amp;B194&amp;" "&amp;D194</f>
        <v>Comply with SB70-158-32 Electro-hydraulic generator</v>
      </c>
      <c r="P194" s="103" t="s">
        <v>63</v>
      </c>
      <c r="Q194" s="102" t="s">
        <v>63</v>
      </c>
    </row>
    <row r="195" spans="2:17" ht="15" customHeight="1">
      <c r="B195" s="102" t="s">
        <v>849</v>
      </c>
      <c r="C195" s="102">
        <v>21</v>
      </c>
      <c r="D195" s="102" t="s">
        <v>850</v>
      </c>
      <c r="F195" s="102" t="s">
        <v>49</v>
      </c>
      <c r="G195" s="102" t="s">
        <v>49</v>
      </c>
      <c r="H195" s="102" t="s">
        <v>175</v>
      </c>
      <c r="I195" s="102" t="s">
        <v>851</v>
      </c>
      <c r="K195" s="102" t="s">
        <v>852</v>
      </c>
      <c r="L195" s="103" t="s">
        <v>49</v>
      </c>
      <c r="M195" s="107"/>
      <c r="O195" s="104" t="str">
        <f>"Comply with "&amp;B195&amp;" "&amp;D195</f>
        <v>Comply with SB70-157-21 Replacement of A300 calculator</v>
      </c>
      <c r="P195" s="103" t="s">
        <v>63</v>
      </c>
      <c r="Q195" s="102" t="s">
        <v>63</v>
      </c>
    </row>
    <row r="196" spans="2:17" ht="15" customHeight="1">
      <c r="B196" s="102" t="s">
        <v>859</v>
      </c>
      <c r="C196" s="102">
        <v>24</v>
      </c>
      <c r="D196" s="102" t="s">
        <v>860</v>
      </c>
      <c r="F196" s="102" t="s">
        <v>861</v>
      </c>
      <c r="G196" s="102" t="s">
        <v>862</v>
      </c>
      <c r="H196" s="102" t="s">
        <v>241</v>
      </c>
      <c r="I196" s="102" t="s">
        <v>863</v>
      </c>
      <c r="K196" s="102" t="s">
        <v>864</v>
      </c>
      <c r="L196" s="103" t="s">
        <v>49</v>
      </c>
      <c r="M196" s="107"/>
      <c r="O196" s="104" t="str">
        <f>"Comply with "&amp;B196&amp;" "&amp;D196</f>
        <v>Comply with SB70-156-24_R01 Alternator and vapor cycle cooling system pulley drive assembly</v>
      </c>
      <c r="P196" s="103" t="s">
        <v>63</v>
      </c>
      <c r="Q196" s="102" t="s">
        <v>63</v>
      </c>
    </row>
    <row r="197" spans="2:17" ht="15" customHeight="1">
      <c r="B197" s="102" t="s">
        <v>831</v>
      </c>
      <c r="C197" s="102">
        <v>71</v>
      </c>
      <c r="D197" s="102" t="s">
        <v>832</v>
      </c>
      <c r="F197" s="102" t="s">
        <v>49</v>
      </c>
      <c r="G197" s="102" t="s">
        <v>49</v>
      </c>
      <c r="H197" s="102" t="s">
        <v>175</v>
      </c>
      <c r="I197" s="102" t="s">
        <v>833</v>
      </c>
      <c r="K197" s="102" t="s">
        <v>834</v>
      </c>
      <c r="L197" s="103" t="s">
        <v>49</v>
      </c>
      <c r="M197" s="107"/>
      <c r="O197" s="104" t="str">
        <f>"Comply with "&amp;B197&amp;" "&amp;D197</f>
        <v>Comply with SB70-155-71-R01 Contact between bolt and plenum chamber</v>
      </c>
      <c r="P197" s="103" t="s">
        <v>63</v>
      </c>
      <c r="Q197" s="102" t="s">
        <v>63</v>
      </c>
    </row>
    <row r="198" spans="2:17" ht="15" customHeight="1">
      <c r="B198" s="102" t="s">
        <v>853</v>
      </c>
      <c r="C198" s="102">
        <v>53</v>
      </c>
      <c r="D198" s="102" t="s">
        <v>854</v>
      </c>
      <c r="F198" s="102" t="s">
        <v>855</v>
      </c>
      <c r="G198" s="102" t="s">
        <v>856</v>
      </c>
      <c r="H198" s="102" t="s">
        <v>284</v>
      </c>
      <c r="I198" s="102" t="s">
        <v>857</v>
      </c>
      <c r="K198" s="102" t="s">
        <v>858</v>
      </c>
      <c r="L198" s="103" t="s">
        <v>49</v>
      </c>
      <c r="M198" s="107"/>
      <c r="O198" s="104" t="str">
        <f>"Comply with "&amp;B198&amp;" "&amp;D198</f>
        <v>Comply with SB70-154-53 Interference between emergency landing gear by-pass selector and floor panel</v>
      </c>
      <c r="P198" s="103" t="s">
        <v>63</v>
      </c>
      <c r="Q198" s="102" t="s">
        <v>63</v>
      </c>
    </row>
    <row r="199" spans="2:17" ht="15" customHeight="1">
      <c r="B199" s="102" t="s">
        <v>865</v>
      </c>
      <c r="C199" s="102">
        <v>32</v>
      </c>
      <c r="D199" s="102" t="s">
        <v>866</v>
      </c>
      <c r="F199" s="102" t="s">
        <v>867</v>
      </c>
      <c r="G199" s="102" t="s">
        <v>868</v>
      </c>
      <c r="H199" s="102" t="s">
        <v>241</v>
      </c>
      <c r="I199" s="102" t="s">
        <v>869</v>
      </c>
      <c r="K199" s="102" t="s">
        <v>870</v>
      </c>
      <c r="L199" s="103" t="s">
        <v>49</v>
      </c>
      <c r="M199" s="107"/>
      <c r="O199" s="104" t="str">
        <f>"Comply with "&amp;B199&amp;" "&amp;D199</f>
        <v>Comply with SB70-151-32-R01 Wheel axle on main landing gear Messier Dowty</v>
      </c>
      <c r="P199" s="103" t="s">
        <v>63</v>
      </c>
      <c r="Q199" s="102" t="s">
        <v>63</v>
      </c>
    </row>
    <row r="200" spans="2:17" ht="15" customHeight="1">
      <c r="B200" s="102" t="s">
        <v>881</v>
      </c>
      <c r="C200" s="102">
        <v>52</v>
      </c>
      <c r="D200" s="102" t="s">
        <v>882</v>
      </c>
      <c r="F200" s="102" t="s">
        <v>883</v>
      </c>
      <c r="G200" s="102" t="s">
        <v>884</v>
      </c>
      <c r="H200" s="102" t="s">
        <v>284</v>
      </c>
      <c r="I200" s="102" t="s">
        <v>885</v>
      </c>
      <c r="K200" s="102" t="s">
        <v>886</v>
      </c>
      <c r="L200" s="103" t="s">
        <v>49</v>
      </c>
      <c r="M200" s="107"/>
      <c r="O200" s="104" t="str">
        <f>"Comply with "&amp;B200&amp;" "&amp;D200</f>
        <v>Comply with SB70-150-52 Passenger door handle locking</v>
      </c>
      <c r="P200" s="103" t="s">
        <v>63</v>
      </c>
      <c r="Q200" s="102" t="s">
        <v>63</v>
      </c>
    </row>
    <row r="201" spans="2:17" ht="15" customHeight="1">
      <c r="B201" s="102" t="s">
        <v>892</v>
      </c>
      <c r="C201" s="102">
        <v>21</v>
      </c>
      <c r="D201" s="102" t="s">
        <v>893</v>
      </c>
      <c r="F201" s="102" t="s">
        <v>49</v>
      </c>
      <c r="G201" s="102" t="s">
        <v>49</v>
      </c>
      <c r="H201" s="102" t="s">
        <v>175</v>
      </c>
      <c r="I201" s="102" t="s">
        <v>894</v>
      </c>
      <c r="K201" s="102" t="s">
        <v>895</v>
      </c>
      <c r="L201" s="103" t="s">
        <v>49</v>
      </c>
      <c r="M201" s="107"/>
      <c r="O201" s="104" t="str">
        <f>"Comply with "&amp;B201&amp;" "&amp;D201</f>
        <v>Comply with SB70-149-21 Check of air conditioning system installation</v>
      </c>
      <c r="P201" s="103" t="s">
        <v>63</v>
      </c>
      <c r="Q201" s="102" t="s">
        <v>63</v>
      </c>
    </row>
    <row r="202" spans="2:17" ht="15" customHeight="1">
      <c r="B202" s="102" t="s">
        <v>896</v>
      </c>
      <c r="C202" s="102">
        <v>32</v>
      </c>
      <c r="D202" s="102" t="s">
        <v>897</v>
      </c>
      <c r="F202" s="102" t="s">
        <v>49</v>
      </c>
      <c r="G202" s="102" t="s">
        <v>49</v>
      </c>
      <c r="H202" s="102" t="s">
        <v>175</v>
      </c>
      <c r="I202" s="102" t="s">
        <v>898</v>
      </c>
      <c r="K202" s="102" t="s">
        <v>899</v>
      </c>
      <c r="L202" s="103" t="s">
        <v>49</v>
      </c>
      <c r="M202" s="107"/>
      <c r="O202" s="104" t="str">
        <f>"Comply with "&amp;B202&amp;" "&amp;D202</f>
        <v>Comply with SB70-148-32 Inspection of brake tube in wing</v>
      </c>
      <c r="P202" s="103" t="s">
        <v>63</v>
      </c>
      <c r="Q202" s="102" t="s">
        <v>63</v>
      </c>
    </row>
    <row r="203" spans="2:17" ht="15" customHeight="1">
      <c r="B203" s="102" t="s">
        <v>902</v>
      </c>
      <c r="C203" s="102">
        <v>32</v>
      </c>
      <c r="D203" s="102" t="s">
        <v>903</v>
      </c>
      <c r="F203" s="102" t="s">
        <v>904</v>
      </c>
      <c r="G203" s="102">
        <v>39332</v>
      </c>
      <c r="H203" s="102" t="s">
        <v>241</v>
      </c>
      <c r="I203" s="102" t="s">
        <v>905</v>
      </c>
      <c r="K203" s="102" t="s">
        <v>906</v>
      </c>
      <c r="L203" s="103" t="s">
        <v>49</v>
      </c>
      <c r="M203" s="107"/>
      <c r="O203" s="104" t="str">
        <f>"Comply with "&amp;B203&amp;" "&amp;D203</f>
        <v>Comply with SB70-147-32-R01 Actuating cylinder hinge pin on nose landing gear Messier Dowty</v>
      </c>
      <c r="P203" s="103" t="s">
        <v>63</v>
      </c>
      <c r="Q203" s="102" t="s">
        <v>63</v>
      </c>
    </row>
    <row r="204" spans="2:17" ht="15" customHeight="1">
      <c r="B204" s="102" t="s">
        <v>900</v>
      </c>
      <c r="C204" s="102">
        <v>5</v>
      </c>
      <c r="D204" s="102" t="s">
        <v>901</v>
      </c>
      <c r="F204" s="102" t="s">
        <v>49</v>
      </c>
      <c r="G204" s="102" t="s">
        <v>49</v>
      </c>
      <c r="H204" s="102" t="s">
        <v>175</v>
      </c>
      <c r="I204" s="102" t="s">
        <v>898</v>
      </c>
      <c r="K204" s="102" t="s">
        <v>49</v>
      </c>
      <c r="L204" s="103" t="s">
        <v>49</v>
      </c>
      <c r="M204" s="107"/>
      <c r="O204" s="104" t="str">
        <f>"Comply with "&amp;B204&amp;" "&amp;D204</f>
        <v>Comply with SB70-145-05 Clarification about evolution of chapter 05 of maintenance manual, related to LHC electro-hydraulic generator</v>
      </c>
      <c r="P204" s="103" t="s">
        <v>63</v>
      </c>
      <c r="Q204" s="102" t="s">
        <v>63</v>
      </c>
    </row>
    <row r="205" spans="2:17" ht="15" customHeight="1">
      <c r="B205" s="102" t="s">
        <v>907</v>
      </c>
      <c r="C205" s="102">
        <v>27</v>
      </c>
      <c r="D205" s="102" t="s">
        <v>908</v>
      </c>
      <c r="F205" s="102" t="s">
        <v>49</v>
      </c>
      <c r="G205" s="102" t="s">
        <v>49</v>
      </c>
      <c r="H205" s="102" t="s">
        <v>175</v>
      </c>
      <c r="I205" s="102" t="s">
        <v>909</v>
      </c>
      <c r="K205" s="102" t="s">
        <v>910</v>
      </c>
      <c r="L205" s="103" t="s">
        <v>49</v>
      </c>
      <c r="M205" s="107"/>
      <c r="O205" s="104" t="str">
        <f>"Comply with "&amp;B205&amp;" "&amp;D205</f>
        <v>Comply with SB70-144-27 Routing of control cables at frame C17</v>
      </c>
      <c r="P205" s="103" t="s">
        <v>63</v>
      </c>
      <c r="Q205" s="102" t="s">
        <v>63</v>
      </c>
    </row>
    <row r="206" spans="2:17" ht="15" customHeight="1">
      <c r="B206" s="102" t="s">
        <v>915</v>
      </c>
      <c r="C206" s="102">
        <v>72</v>
      </c>
      <c r="D206" s="102" t="s">
        <v>916</v>
      </c>
      <c r="F206" s="102" t="s">
        <v>49</v>
      </c>
      <c r="G206" s="102" t="s">
        <v>49</v>
      </c>
      <c r="H206" s="102" t="s">
        <v>175</v>
      </c>
      <c r="I206" s="102" t="s">
        <v>917</v>
      </c>
      <c r="K206" s="102" t="s">
        <v>918</v>
      </c>
      <c r="L206" s="103" t="s">
        <v>49</v>
      </c>
      <c r="M206" s="107"/>
      <c r="O206" s="104" t="str">
        <f>"Comply with "&amp;B206&amp;" "&amp;D206</f>
        <v>Comply with SB70-143-72 Check of gap between FCU/injector fuel tube and a bolt head</v>
      </c>
      <c r="P206" s="103" t="s">
        <v>63</v>
      </c>
      <c r="Q206" s="102" t="s">
        <v>63</v>
      </c>
    </row>
    <row r="207" spans="2:17" ht="15" customHeight="1">
      <c r="B207" s="102" t="s">
        <v>911</v>
      </c>
      <c r="C207" s="102">
        <v>76</v>
      </c>
      <c r="D207" s="102" t="s">
        <v>912</v>
      </c>
      <c r="F207" s="102" t="s">
        <v>49</v>
      </c>
      <c r="G207" s="102" t="s">
        <v>49</v>
      </c>
      <c r="H207" s="102" t="s">
        <v>175</v>
      </c>
      <c r="I207" s="102" t="s">
        <v>913</v>
      </c>
      <c r="K207" s="102" t="s">
        <v>914</v>
      </c>
      <c r="L207" s="103" t="s">
        <v>49</v>
      </c>
      <c r="M207" s="107"/>
      <c r="O207" s="104" t="str">
        <f>"Comply with "&amp;B207&amp;" "&amp;D207</f>
        <v>Comply with SB70-142-76 Propeller flexible contrôle cable P/N 700A7610049000</v>
      </c>
      <c r="P207" s="103" t="s">
        <v>63</v>
      </c>
      <c r="Q207" s="102" t="s">
        <v>63</v>
      </c>
    </row>
    <row r="208" spans="2:17" ht="15" customHeight="1">
      <c r="B208" s="102" t="s">
        <v>922</v>
      </c>
      <c r="C208" s="102">
        <v>71</v>
      </c>
      <c r="D208" s="102" t="s">
        <v>923</v>
      </c>
      <c r="F208" s="102" t="s">
        <v>49</v>
      </c>
      <c r="G208" s="102" t="s">
        <v>49</v>
      </c>
      <c r="H208" s="102" t="s">
        <v>182</v>
      </c>
      <c r="I208" s="102" t="s">
        <v>924</v>
      </c>
      <c r="K208" s="102" t="s">
        <v>925</v>
      </c>
      <c r="L208" s="103" t="s">
        <v>49</v>
      </c>
      <c r="M208" s="107"/>
      <c r="O208" s="104" t="str">
        <f>"Comply with "&amp;B208&amp;" "&amp;D208</f>
        <v>Comply with SB70-141-71 Modification of oil drain breather hose</v>
      </c>
      <c r="P208" s="103" t="s">
        <v>63</v>
      </c>
      <c r="Q208" s="102" t="s">
        <v>63</v>
      </c>
    </row>
    <row r="209" spans="2:17" ht="15" customHeight="1">
      <c r="B209" s="102" t="s">
        <v>919</v>
      </c>
      <c r="C209" s="102">
        <v>25</v>
      </c>
      <c r="D209" s="102" t="s">
        <v>920</v>
      </c>
      <c r="F209" s="102" t="s">
        <v>49</v>
      </c>
      <c r="G209" s="102" t="s">
        <v>49</v>
      </c>
      <c r="H209" s="102" t="s">
        <v>175</v>
      </c>
      <c r="I209" s="102" t="s">
        <v>917</v>
      </c>
      <c r="K209" s="102" t="s">
        <v>921</v>
      </c>
      <c r="L209" s="103" t="s">
        <v>49</v>
      </c>
      <c r="M209" s="107"/>
      <c r="O209" s="104" t="str">
        <f>"Comply with "&amp;B209&amp;" "&amp;D209</f>
        <v>Comply with SB70-140-25 ELT and ELT antenna replacement</v>
      </c>
      <c r="P209" s="103" t="s">
        <v>63</v>
      </c>
      <c r="Q209" s="102" t="s">
        <v>63</v>
      </c>
    </row>
    <row r="210" spans="2:17" ht="15" customHeight="1">
      <c r="B210" s="102" t="s">
        <v>926</v>
      </c>
      <c r="C210" s="102">
        <v>57</v>
      </c>
      <c r="D210" s="102" t="s">
        <v>927</v>
      </c>
      <c r="F210" s="102" t="s">
        <v>49</v>
      </c>
      <c r="G210" s="102" t="s">
        <v>49</v>
      </c>
      <c r="H210" s="102" t="s">
        <v>175</v>
      </c>
      <c r="I210" s="102" t="s">
        <v>924</v>
      </c>
      <c r="K210" s="102" t="s">
        <v>925</v>
      </c>
      <c r="L210" s="103" t="s">
        <v>49</v>
      </c>
      <c r="M210" s="107"/>
      <c r="O210" s="104" t="str">
        <f>"Comply with "&amp;B210&amp;" "&amp;D210</f>
        <v>Comply with SB70-138-57 Replacement of flap inboard carriages</v>
      </c>
      <c r="P210" s="103" t="s">
        <v>63</v>
      </c>
      <c r="Q210" s="102" t="s">
        <v>63</v>
      </c>
    </row>
    <row r="211" spans="2:17" ht="15" customHeight="1">
      <c r="B211" s="102" t="s">
        <v>928</v>
      </c>
      <c r="C211" s="102">
        <v>77</v>
      </c>
      <c r="D211" s="102" t="s">
        <v>929</v>
      </c>
      <c r="F211" s="102" t="s">
        <v>49</v>
      </c>
      <c r="G211" s="102" t="s">
        <v>49</v>
      </c>
      <c r="H211" s="102" t="s">
        <v>182</v>
      </c>
      <c r="I211" s="102" t="s">
        <v>930</v>
      </c>
      <c r="K211" s="104">
        <v>700</v>
      </c>
      <c r="L211" s="103" t="s">
        <v>49</v>
      </c>
      <c r="M211" s="107"/>
      <c r="O211" s="104" t="str">
        <f>"Comply with "&amp;B211&amp;" "&amp;D211</f>
        <v>Comply with SB70-137-77 ETM shadin</v>
      </c>
      <c r="P211" s="103" t="s">
        <v>63</v>
      </c>
      <c r="Q211" s="102" t="s">
        <v>63</v>
      </c>
    </row>
    <row r="212" spans="2:17" ht="15" customHeight="1">
      <c r="B212" s="102" t="s">
        <v>934</v>
      </c>
      <c r="C212" s="102">
        <v>32</v>
      </c>
      <c r="D212" s="102" t="s">
        <v>935</v>
      </c>
      <c r="F212" s="102" t="s">
        <v>936</v>
      </c>
      <c r="G212" s="102">
        <v>39121</v>
      </c>
      <c r="H212" s="102" t="s">
        <v>284</v>
      </c>
      <c r="I212" s="102" t="s">
        <v>937</v>
      </c>
      <c r="K212" s="102" t="s">
        <v>938</v>
      </c>
      <c r="L212" s="103" t="s">
        <v>49</v>
      </c>
      <c r="M212" s="107"/>
      <c r="O212" s="104" t="str">
        <f>"Comply with "&amp;B212&amp;" "&amp;D212</f>
        <v>Comply with SB70-136-32 Brake master cylinder yoke</v>
      </c>
      <c r="P212" s="103" t="s">
        <v>63</v>
      </c>
      <c r="Q212" s="102" t="s">
        <v>63</v>
      </c>
    </row>
    <row r="213" spans="2:17" ht="15" customHeight="1">
      <c r="B213" s="102" t="s">
        <v>939</v>
      </c>
      <c r="C213" s="102">
        <v>55</v>
      </c>
      <c r="D213" s="102" t="s">
        <v>940</v>
      </c>
      <c r="F213" s="102" t="s">
        <v>941</v>
      </c>
      <c r="G213" s="102">
        <v>39157</v>
      </c>
      <c r="H213" s="102" t="s">
        <v>284</v>
      </c>
      <c r="I213" s="102" t="s">
        <v>937</v>
      </c>
      <c r="K213" s="102" t="s">
        <v>942</v>
      </c>
      <c r="L213" s="103" t="s">
        <v>49</v>
      </c>
      <c r="M213" s="107"/>
      <c r="O213" s="104" t="str">
        <f>"Comply with "&amp;B213&amp;" "&amp;D213</f>
        <v>Comply with SB70-135-55 Check of elevator tab lateral play</v>
      </c>
      <c r="P213" s="103" t="s">
        <v>63</v>
      </c>
      <c r="Q213" s="102" t="s">
        <v>63</v>
      </c>
    </row>
    <row r="214" spans="2:17" ht="15" customHeight="1">
      <c r="B214" s="102" t="s">
        <v>943</v>
      </c>
      <c r="C214" s="102">
        <v>27</v>
      </c>
      <c r="D214" s="102" t="s">
        <v>944</v>
      </c>
      <c r="F214" s="102" t="s">
        <v>945</v>
      </c>
      <c r="G214" s="102">
        <v>39220</v>
      </c>
      <c r="H214" s="102" t="s">
        <v>284</v>
      </c>
      <c r="I214" s="102" t="s">
        <v>946</v>
      </c>
      <c r="K214" s="102" t="s">
        <v>947</v>
      </c>
      <c r="L214" s="103" t="s">
        <v>49</v>
      </c>
      <c r="M214" s="107"/>
      <c r="O214" s="104" t="str">
        <f>"Comply with "&amp;B214&amp;" "&amp;D214</f>
        <v>Comply with SB70-134-27 Guide pulleys for aileron control cable</v>
      </c>
      <c r="P214" s="103" t="s">
        <v>63</v>
      </c>
      <c r="Q214" s="102" t="s">
        <v>63</v>
      </c>
    </row>
    <row r="215" spans="2:17" ht="15" customHeight="1">
      <c r="B215" s="102" t="s">
        <v>678</v>
      </c>
      <c r="C215" s="102">
        <v>72</v>
      </c>
      <c r="D215" s="102" t="s">
        <v>679</v>
      </c>
      <c r="F215" s="102" t="s">
        <v>49</v>
      </c>
      <c r="G215" s="102" t="s">
        <v>49</v>
      </c>
      <c r="H215" s="102" t="s">
        <v>182</v>
      </c>
      <c r="I215" s="102" t="s">
        <v>680</v>
      </c>
      <c r="K215" s="102" t="s">
        <v>320</v>
      </c>
      <c r="L215" s="103" t="s">
        <v>49</v>
      </c>
      <c r="O215" s="104" t="str">
        <f>"Comply with "&amp;B215&amp;" "&amp;D215</f>
        <v>Comply with SB70-132-72-R1 Installation of a chip detector system</v>
      </c>
      <c r="P215" s="103" t="s">
        <v>63</v>
      </c>
      <c r="Q215" s="102" t="s">
        <v>63</v>
      </c>
    </row>
    <row r="216" spans="2:17" ht="15" customHeight="1">
      <c r="B216" s="102" t="s">
        <v>875</v>
      </c>
      <c r="C216" s="102">
        <v>53</v>
      </c>
      <c r="D216" s="102" t="s">
        <v>876</v>
      </c>
      <c r="F216" s="102" t="s">
        <v>877</v>
      </c>
      <c r="G216" s="102" t="s">
        <v>878</v>
      </c>
      <c r="H216" s="102" t="s">
        <v>284</v>
      </c>
      <c r="I216" s="102" t="s">
        <v>879</v>
      </c>
      <c r="K216" s="102" t="s">
        <v>880</v>
      </c>
      <c r="L216" s="103" t="s">
        <v>49</v>
      </c>
      <c r="O216" s="104" t="str">
        <f>"Comply with "&amp;B216&amp;" "&amp;D216</f>
        <v>Comply with SB70-131-53-R1 Pilot door locking fittings</v>
      </c>
      <c r="P216" s="103" t="s">
        <v>63</v>
      </c>
      <c r="Q216" s="102" t="s">
        <v>63</v>
      </c>
    </row>
    <row r="217" spans="2:17" ht="15" customHeight="1">
      <c r="B217" s="102" t="s">
        <v>1492</v>
      </c>
      <c r="C217" s="102">
        <v>32</v>
      </c>
      <c r="D217" s="102" t="s">
        <v>616</v>
      </c>
      <c r="F217" s="102" t="s">
        <v>617</v>
      </c>
      <c r="G217" s="102" t="s">
        <v>618</v>
      </c>
      <c r="H217" s="102" t="s">
        <v>284</v>
      </c>
      <c r="I217" s="102" t="s">
        <v>1490</v>
      </c>
      <c r="K217" s="102" t="s">
        <v>619</v>
      </c>
      <c r="L217" s="103" t="s">
        <v>49</v>
      </c>
      <c r="N217" s="104" t="s">
        <v>49</v>
      </c>
      <c r="O217" s="104" t="str">
        <f>"Comply with "&amp;B217&amp;" "&amp;D217</f>
        <v>Comply with SB70-130-32-R5 Main landing gear inspection</v>
      </c>
      <c r="Q217" s="102" t="s">
        <v>63</v>
      </c>
    </row>
    <row r="218" spans="2:17" ht="15" customHeight="1">
      <c r="B218" s="102" t="s">
        <v>689</v>
      </c>
      <c r="C218" s="102">
        <v>53</v>
      </c>
      <c r="D218" s="102" t="s">
        <v>690</v>
      </c>
      <c r="F218" s="102" t="s">
        <v>691</v>
      </c>
      <c r="G218" s="102" t="s">
        <v>692</v>
      </c>
      <c r="H218" s="102" t="s">
        <v>284</v>
      </c>
      <c r="I218" s="102" t="s">
        <v>693</v>
      </c>
      <c r="K218" s="102" t="s">
        <v>694</v>
      </c>
      <c r="L218" s="103" t="s">
        <v>49</v>
      </c>
      <c r="O218" s="104" t="str">
        <f>"Comply with "&amp;B218&amp;" "&amp;D218</f>
        <v>Comply with SB70-129-53-R02 Rivet inspection at frames C18bis and C19</v>
      </c>
      <c r="P218" s="103" t="s">
        <v>63</v>
      </c>
      <c r="Q218" s="102" t="s">
        <v>63</v>
      </c>
    </row>
    <row r="219" spans="2:17" ht="15" customHeight="1">
      <c r="B219" s="102" t="s">
        <v>948</v>
      </c>
      <c r="C219" s="102">
        <v>33</v>
      </c>
      <c r="D219" s="102" t="s">
        <v>949</v>
      </c>
      <c r="F219" s="102" t="s">
        <v>49</v>
      </c>
      <c r="G219" s="102" t="s">
        <v>49</v>
      </c>
      <c r="H219" s="102" t="s">
        <v>175</v>
      </c>
      <c r="I219" s="102" t="s">
        <v>950</v>
      </c>
      <c r="K219" s="102" t="s">
        <v>951</v>
      </c>
      <c r="L219" s="103" t="s">
        <v>49</v>
      </c>
      <c r="O219" s="104" t="str">
        <f>"Comply with "&amp;B219&amp;" "&amp;D219</f>
        <v>Comply with SB70-128-33 Light test segregation</v>
      </c>
      <c r="P219" s="103" t="s">
        <v>63</v>
      </c>
      <c r="Q219" s="102" t="s">
        <v>63</v>
      </c>
    </row>
    <row r="220" spans="2:17" ht="15" customHeight="1">
      <c r="B220" s="102" t="s">
        <v>956</v>
      </c>
      <c r="C220" s="102">
        <v>23</v>
      </c>
      <c r="D220" s="102" t="s">
        <v>957</v>
      </c>
      <c r="F220" s="102" t="s">
        <v>49</v>
      </c>
      <c r="G220" s="102" t="s">
        <v>49</v>
      </c>
      <c r="H220" s="102" t="s">
        <v>182</v>
      </c>
      <c r="I220" s="102" t="s">
        <v>958</v>
      </c>
      <c r="K220" s="102" t="s">
        <v>959</v>
      </c>
      <c r="L220" s="103" t="s">
        <v>49</v>
      </c>
      <c r="O220" s="104" t="str">
        <f>"Comply with "&amp;B220&amp;" "&amp;D220</f>
        <v>Comply with SB70-127-23 BOSE headset wiring</v>
      </c>
      <c r="P220" s="103" t="s">
        <v>63</v>
      </c>
      <c r="Q220" s="102" t="s">
        <v>63</v>
      </c>
    </row>
    <row r="221" spans="2:17" ht="15" customHeight="1">
      <c r="B221" s="102" t="s">
        <v>952</v>
      </c>
      <c r="C221" s="102">
        <v>53</v>
      </c>
      <c r="D221" s="102" t="s">
        <v>953</v>
      </c>
      <c r="F221" s="102" t="s">
        <v>49</v>
      </c>
      <c r="G221" s="102" t="s">
        <v>49</v>
      </c>
      <c r="H221" s="102" t="s">
        <v>175</v>
      </c>
      <c r="I221" s="102" t="s">
        <v>954</v>
      </c>
      <c r="K221" s="102" t="s">
        <v>955</v>
      </c>
      <c r="L221" s="103" t="s">
        <v>49</v>
      </c>
      <c r="O221" s="104" t="str">
        <f>"Comply with "&amp;B221&amp;" "&amp;D221</f>
        <v>Comply with SB70-126-53 Missing rivet on front R.H. window frame</v>
      </c>
      <c r="P221" s="103" t="s">
        <v>63</v>
      </c>
      <c r="Q221" s="102" t="s">
        <v>63</v>
      </c>
    </row>
    <row r="222" spans="2:17" ht="15" customHeight="1">
      <c r="B222" s="102" t="s">
        <v>960</v>
      </c>
      <c r="C222" s="102">
        <v>53</v>
      </c>
      <c r="D222" s="102" t="s">
        <v>961</v>
      </c>
      <c r="F222" s="102" t="s">
        <v>962</v>
      </c>
      <c r="G222" s="102" t="s">
        <v>963</v>
      </c>
      <c r="H222" s="102" t="s">
        <v>284</v>
      </c>
      <c r="I222" s="102" t="s">
        <v>964</v>
      </c>
      <c r="K222" s="102" t="s">
        <v>965</v>
      </c>
      <c r="L222" s="103" t="s">
        <v>49</v>
      </c>
      <c r="O222" s="104" t="str">
        <f>"Comply with "&amp;B222&amp;" "&amp;D222</f>
        <v>Comply with SB70-125-53 Cargo compartment floor panel and strap attachment anchor nuts</v>
      </c>
      <c r="P222" s="103" t="s">
        <v>63</v>
      </c>
      <c r="Q222" s="102" t="s">
        <v>63</v>
      </c>
    </row>
    <row r="223" spans="2:17" ht="15" customHeight="1">
      <c r="B223" s="102" t="s">
        <v>966</v>
      </c>
      <c r="C223" s="102">
        <v>27</v>
      </c>
      <c r="D223" s="102" t="s">
        <v>967</v>
      </c>
      <c r="F223" s="102" t="s">
        <v>968</v>
      </c>
      <c r="G223" s="102" t="s">
        <v>969</v>
      </c>
      <c r="H223" s="102" t="s">
        <v>284</v>
      </c>
      <c r="I223" s="102" t="s">
        <v>970</v>
      </c>
      <c r="K223" s="102" t="s">
        <v>971</v>
      </c>
      <c r="L223" s="103" t="s">
        <v>49</v>
      </c>
      <c r="O223" s="104" t="str">
        <f>"Comply with "&amp;B223&amp;" "&amp;D223</f>
        <v>Comply with SB70-124-27-R01 Lubrication of elevator trim tab actuator rods</v>
      </c>
      <c r="P223" s="103" t="s">
        <v>63</v>
      </c>
      <c r="Q223" s="102" t="s">
        <v>63</v>
      </c>
    </row>
    <row r="224" spans="2:17" ht="15" customHeight="1">
      <c r="B224" s="102" t="s">
        <v>979</v>
      </c>
      <c r="C224" s="102">
        <v>76</v>
      </c>
      <c r="D224" s="102" t="s">
        <v>980</v>
      </c>
      <c r="F224" s="102" t="s">
        <v>981</v>
      </c>
      <c r="G224" s="102">
        <v>39247</v>
      </c>
      <c r="H224" s="102" t="s">
        <v>241</v>
      </c>
      <c r="I224" s="102" t="s">
        <v>982</v>
      </c>
      <c r="K224" s="102" t="s">
        <v>983</v>
      </c>
      <c r="L224" s="103" t="s">
        <v>49</v>
      </c>
      <c r="O224" s="104" t="str">
        <f>"Comply with "&amp;B224&amp;" "&amp;D224</f>
        <v>Comply with SB70-123-76 Propeller control lever and fuel control manual override cables P/N T700A7610049000</v>
      </c>
      <c r="P224" s="103" t="s">
        <v>63</v>
      </c>
      <c r="Q224" s="102" t="s">
        <v>63</v>
      </c>
    </row>
    <row r="225" spans="2:17" ht="15" customHeight="1">
      <c r="B225" s="102" t="s">
        <v>887</v>
      </c>
      <c r="C225" s="102">
        <v>57</v>
      </c>
      <c r="D225" s="102" t="s">
        <v>888</v>
      </c>
      <c r="F225" s="102" t="s">
        <v>889</v>
      </c>
      <c r="G225" s="102">
        <v>39237</v>
      </c>
      <c r="H225" s="102" t="s">
        <v>284</v>
      </c>
      <c r="I225" s="102" t="s">
        <v>890</v>
      </c>
      <c r="K225" s="102" t="s">
        <v>891</v>
      </c>
      <c r="L225" s="103" t="s">
        <v>49</v>
      </c>
      <c r="O225" s="104" t="str">
        <f>"Comply with "&amp;B225&amp;" "&amp;D225</f>
        <v>Comply with SB70-122-57-R02 Check of flap inboard carriage roller pins.</v>
      </c>
      <c r="P225" s="103" t="s">
        <v>63</v>
      </c>
      <c r="Q225" s="102" t="s">
        <v>63</v>
      </c>
    </row>
    <row r="226" spans="2:17" ht="15" customHeight="1">
      <c r="B226" s="102" t="s">
        <v>871</v>
      </c>
      <c r="C226" s="102">
        <v>25</v>
      </c>
      <c r="D226" s="102" t="s">
        <v>872</v>
      </c>
      <c r="F226" s="102" t="s">
        <v>873</v>
      </c>
      <c r="G226" s="102" t="s">
        <v>283</v>
      </c>
      <c r="H226" s="102" t="s">
        <v>284</v>
      </c>
      <c r="I226" s="102" t="s">
        <v>874</v>
      </c>
      <c r="K226" s="102" t="s">
        <v>697</v>
      </c>
      <c r="L226" s="103" t="s">
        <v>49</v>
      </c>
      <c r="O226" s="104" t="str">
        <f>"Comply with "&amp;B226&amp;" "&amp;D226</f>
        <v>Comply with SB70-121-25-R01 Pilot and R.H. station seats</v>
      </c>
      <c r="P226" s="103" t="s">
        <v>63</v>
      </c>
      <c r="Q226" s="102" t="s">
        <v>63</v>
      </c>
    </row>
    <row r="227" spans="2:17" ht="15" customHeight="1">
      <c r="B227" s="102" t="s">
        <v>524</v>
      </c>
      <c r="C227" s="102">
        <v>34</v>
      </c>
      <c r="D227" s="102" t="s">
        <v>525</v>
      </c>
      <c r="F227" s="102" t="s">
        <v>49</v>
      </c>
      <c r="G227" s="102" t="s">
        <v>49</v>
      </c>
      <c r="H227" s="102" t="s">
        <v>182</v>
      </c>
      <c r="I227" s="102" t="s">
        <v>526</v>
      </c>
      <c r="K227" s="102" t="s">
        <v>527</v>
      </c>
      <c r="L227" s="103" t="s">
        <v>49</v>
      </c>
      <c r="O227" s="104" t="str">
        <f>"Comply with "&amp;B227&amp;" "&amp;D227</f>
        <v>Comply with SB70-120-34-R65 Airworthiness approval of a TBM 700 type specific aircraft in RVSM air space</v>
      </c>
      <c r="P227" s="103" t="s">
        <v>63</v>
      </c>
      <c r="Q227" s="102" t="s">
        <v>63</v>
      </c>
    </row>
    <row r="228" spans="2:17" ht="15" customHeight="1">
      <c r="B228" s="102" t="s">
        <v>994</v>
      </c>
      <c r="C228" s="102">
        <v>22</v>
      </c>
      <c r="D228" s="102" t="s">
        <v>995</v>
      </c>
      <c r="F228" s="102" t="s">
        <v>49</v>
      </c>
      <c r="G228" s="102" t="s">
        <v>49</v>
      </c>
      <c r="H228" s="102" t="s">
        <v>182</v>
      </c>
      <c r="I228" s="102" t="s">
        <v>996</v>
      </c>
      <c r="K228" s="102" t="s">
        <v>997</v>
      </c>
      <c r="L228" s="103" t="s">
        <v>49</v>
      </c>
      <c r="O228" s="104" t="str">
        <f>"Comply with "&amp;B228&amp;" "&amp;D228</f>
        <v>Comply with SB70-119-22 Autopilot immunization</v>
      </c>
      <c r="P228" s="103" t="s">
        <v>63</v>
      </c>
      <c r="Q228" s="102" t="s">
        <v>63</v>
      </c>
    </row>
    <row r="229" spans="2:17" ht="15" customHeight="1">
      <c r="B229" s="102" t="s">
        <v>280</v>
      </c>
      <c r="C229" s="102">
        <v>27</v>
      </c>
      <c r="D229" s="102" t="s">
        <v>281</v>
      </c>
      <c r="F229" s="102" t="s">
        <v>282</v>
      </c>
      <c r="G229" s="102" t="s">
        <v>283</v>
      </c>
      <c r="H229" s="102" t="s">
        <v>284</v>
      </c>
      <c r="I229" s="102" t="s">
        <v>270</v>
      </c>
      <c r="K229" s="102" t="s">
        <v>285</v>
      </c>
      <c r="L229" s="103" t="s">
        <v>63</v>
      </c>
      <c r="O229" s="104" t="str">
        <f>"Comply with "&amp;B229&amp;" "&amp;D229</f>
        <v xml:space="preserve">Comply with SB70-118-27-R3 Comply with AD 2025-01-04. Drive Nut Threading Wear in Internal Actuator Flaps IAW SB70-118 R3 </v>
      </c>
      <c r="P229" s="103" t="s">
        <v>63</v>
      </c>
      <c r="Q229" s="102" t="s">
        <v>63</v>
      </c>
    </row>
    <row r="230" spans="2:17" ht="15" customHeight="1">
      <c r="B230" s="102" t="s">
        <v>998</v>
      </c>
      <c r="C230" s="102">
        <v>53</v>
      </c>
      <c r="D230" s="102" t="s">
        <v>999</v>
      </c>
      <c r="F230" s="102" t="s">
        <v>1000</v>
      </c>
      <c r="G230" s="102" t="s">
        <v>283</v>
      </c>
      <c r="H230" s="102" t="s">
        <v>284</v>
      </c>
      <c r="I230" s="102" t="s">
        <v>1001</v>
      </c>
      <c r="K230" s="102" t="s">
        <v>1002</v>
      </c>
      <c r="L230" s="103" t="s">
        <v>49</v>
      </c>
      <c r="O230" s="104" t="str">
        <f>"Comply with "&amp;B230&amp;" "&amp;D230</f>
        <v>Comply with SB70-117-53 Pilot door frame</v>
      </c>
      <c r="P230" s="103" t="s">
        <v>63</v>
      </c>
      <c r="Q230" s="102" t="s">
        <v>63</v>
      </c>
    </row>
    <row r="231" spans="2:17" ht="15" customHeight="1">
      <c r="B231" s="102" t="s">
        <v>1009</v>
      </c>
      <c r="C231" s="102">
        <v>32</v>
      </c>
      <c r="D231" s="102" t="s">
        <v>1010</v>
      </c>
      <c r="F231" s="102" t="s">
        <v>49</v>
      </c>
      <c r="G231" s="102" t="s">
        <v>49</v>
      </c>
      <c r="H231" s="102" t="s">
        <v>182</v>
      </c>
      <c r="I231" s="102" t="s">
        <v>1011</v>
      </c>
      <c r="K231" s="102" t="s">
        <v>1012</v>
      </c>
      <c r="L231" s="103" t="s">
        <v>49</v>
      </c>
      <c r="O231" s="104" t="str">
        <f>"Comply with "&amp;B231&amp;" "&amp;D231</f>
        <v>Comply with SB70-116-32 Modification of A14 landing gear control unit</v>
      </c>
      <c r="P231" s="103" t="s">
        <v>63</v>
      </c>
      <c r="Q231" s="102" t="s">
        <v>63</v>
      </c>
    </row>
    <row r="232" spans="2:17" ht="15" customHeight="1">
      <c r="B232" s="102" t="s">
        <v>1003</v>
      </c>
      <c r="C232" s="102">
        <v>34</v>
      </c>
      <c r="D232" s="102" t="s">
        <v>1004</v>
      </c>
      <c r="F232" s="102" t="s">
        <v>49</v>
      </c>
      <c r="G232" s="102" t="s">
        <v>49</v>
      </c>
      <c r="H232" s="102" t="s">
        <v>182</v>
      </c>
      <c r="I232" s="102" t="s">
        <v>1001</v>
      </c>
      <c r="K232" s="102" t="s">
        <v>1005</v>
      </c>
      <c r="L232" s="103" t="s">
        <v>49</v>
      </c>
      <c r="O232" s="104" t="str">
        <f>"Comply with "&amp;B232&amp;" "&amp;D232</f>
        <v>Comply with SB70-115-34 To authorize use of SID/STAR and GPS non precision approach</v>
      </c>
      <c r="P232" s="103" t="s">
        <v>63</v>
      </c>
      <c r="Q232" s="102" t="s">
        <v>63</v>
      </c>
    </row>
    <row r="233" spans="2:17" ht="15" customHeight="1">
      <c r="B233" s="102" t="s">
        <v>975</v>
      </c>
      <c r="C233" s="102">
        <v>27</v>
      </c>
      <c r="D233" s="102" t="s">
        <v>976</v>
      </c>
      <c r="F233" s="102" t="s">
        <v>49</v>
      </c>
      <c r="G233" s="102" t="s">
        <v>49</v>
      </c>
      <c r="H233" s="102" t="s">
        <v>175</v>
      </c>
      <c r="I233" s="102" t="s">
        <v>977</v>
      </c>
      <c r="K233" s="102" t="s">
        <v>978</v>
      </c>
      <c r="L233" s="103" t="s">
        <v>49</v>
      </c>
      <c r="O233" s="104" t="str">
        <f>"Comply with "&amp;B233&amp;" "&amp;D233</f>
        <v>Comply with SB70-114-27 Roll control emergency stops</v>
      </c>
      <c r="P233" s="103" t="s">
        <v>63</v>
      </c>
      <c r="Q233" s="102" t="s">
        <v>63</v>
      </c>
    </row>
    <row r="234" spans="2:17" ht="15" customHeight="1">
      <c r="B234" s="102" t="s">
        <v>988</v>
      </c>
      <c r="C234" s="102">
        <v>21</v>
      </c>
      <c r="D234" s="102" t="s">
        <v>989</v>
      </c>
      <c r="F234" s="102" t="s">
        <v>49</v>
      </c>
      <c r="G234" s="102" t="s">
        <v>49</v>
      </c>
      <c r="H234" s="102" t="s">
        <v>175</v>
      </c>
      <c r="I234" s="102" t="s">
        <v>990</v>
      </c>
      <c r="K234" s="102" t="s">
        <v>991</v>
      </c>
      <c r="L234" s="103" t="s">
        <v>49</v>
      </c>
      <c r="O234" s="104" t="str">
        <f>"Comply with "&amp;B234&amp;" "&amp;D234</f>
        <v>Comply with SB70-113-21 Replacement of vapor cycle cooling system elements</v>
      </c>
      <c r="P234" s="103" t="s">
        <v>63</v>
      </c>
      <c r="Q234" s="102" t="s">
        <v>63</v>
      </c>
    </row>
    <row r="235" spans="2:17" ht="15" customHeight="1">
      <c r="B235" s="102" t="s">
        <v>517</v>
      </c>
      <c r="C235" s="102">
        <v>53</v>
      </c>
      <c r="D235" s="102" t="s">
        <v>518</v>
      </c>
      <c r="F235" s="102" t="s">
        <v>49</v>
      </c>
      <c r="G235" s="102" t="s">
        <v>49</v>
      </c>
      <c r="H235" s="102" t="s">
        <v>175</v>
      </c>
      <c r="I235" s="102" t="s">
        <v>515</v>
      </c>
      <c r="K235" s="102" t="s">
        <v>519</v>
      </c>
      <c r="L235" s="103" t="s">
        <v>49</v>
      </c>
      <c r="O235" s="104" t="str">
        <f>"Comply with "&amp;B235&amp;" "&amp;D235</f>
        <v>Comply with SB70-112-53-R02 TBM 700 service life increase : Reinforcement at frames C2, C5, C8, C12, C13, C15 and C16</v>
      </c>
      <c r="P235" s="103" t="s">
        <v>63</v>
      </c>
      <c r="Q235" s="102" t="s">
        <v>63</v>
      </c>
    </row>
    <row r="236" spans="2:17" ht="15" customHeight="1">
      <c r="B236" s="102" t="s">
        <v>931</v>
      </c>
      <c r="C236" s="102">
        <v>53</v>
      </c>
      <c r="D236" s="102" t="s">
        <v>932</v>
      </c>
      <c r="F236" s="102" t="s">
        <v>49</v>
      </c>
      <c r="G236" s="102" t="s">
        <v>49</v>
      </c>
      <c r="H236" s="102" t="s">
        <v>175</v>
      </c>
      <c r="I236" s="102" t="s">
        <v>930</v>
      </c>
      <c r="K236" s="102" t="s">
        <v>933</v>
      </c>
      <c r="L236" s="103" t="s">
        <v>49</v>
      </c>
      <c r="O236" s="104" t="str">
        <f>"Comply with "&amp;B236&amp;" "&amp;D236</f>
        <v>Comply with SB70-111-53-R01 Reinforcement of VHF1 antenna bracket under fuselage</v>
      </c>
      <c r="P236" s="103" t="s">
        <v>63</v>
      </c>
      <c r="Q236" s="102" t="s">
        <v>63</v>
      </c>
    </row>
    <row r="237" spans="2:17" ht="15" customHeight="1">
      <c r="B237" s="102" t="s">
        <v>992</v>
      </c>
      <c r="C237" s="102">
        <v>21</v>
      </c>
      <c r="D237" s="102" t="s">
        <v>993</v>
      </c>
      <c r="F237" s="102" t="s">
        <v>49</v>
      </c>
      <c r="G237" s="102" t="s">
        <v>49</v>
      </c>
      <c r="H237" s="102" t="s">
        <v>175</v>
      </c>
      <c r="I237" s="102" t="s">
        <v>990</v>
      </c>
      <c r="K237" s="102" t="s">
        <v>991</v>
      </c>
      <c r="L237" s="103" t="s">
        <v>49</v>
      </c>
      <c r="O237" s="104" t="str">
        <f>"Comply with "&amp;B237&amp;" "&amp;D237</f>
        <v>Comply with SB70-110-21-R01 Reinforcement of HONEYWELL BA210978 duct in the air conditioning system</v>
      </c>
      <c r="P237" s="103" t="s">
        <v>63</v>
      </c>
      <c r="Q237" s="102" t="s">
        <v>63</v>
      </c>
    </row>
    <row r="238" spans="2:17" ht="15" customHeight="1">
      <c r="B238" s="102" t="s">
        <v>1006</v>
      </c>
      <c r="C238" s="102">
        <v>53</v>
      </c>
      <c r="D238" s="102" t="s">
        <v>1007</v>
      </c>
      <c r="F238" s="102" t="s">
        <v>49</v>
      </c>
      <c r="G238" s="102" t="s">
        <v>49</v>
      </c>
      <c r="H238" s="102" t="s">
        <v>175</v>
      </c>
      <c r="I238" s="102" t="s">
        <v>1001</v>
      </c>
      <c r="K238" s="102" t="s">
        <v>1008</v>
      </c>
      <c r="L238" s="103" t="s">
        <v>49</v>
      </c>
      <c r="O238" s="104" t="str">
        <f>"Comply with "&amp;B238&amp;" "&amp;D238</f>
        <v>Comply with SB70-109-53 Reinforcement/repair of frames C12 and C13 - riveting of stringer stabilizators</v>
      </c>
      <c r="P238" s="103" t="s">
        <v>63</v>
      </c>
      <c r="Q238" s="102" t="s">
        <v>63</v>
      </c>
    </row>
    <row r="239" spans="2:17" ht="15" customHeight="1">
      <c r="B239" s="102" t="s">
        <v>1023</v>
      </c>
      <c r="C239" s="102">
        <v>21</v>
      </c>
      <c r="D239" s="102" t="s">
        <v>1024</v>
      </c>
      <c r="F239" s="102" t="s">
        <v>49</v>
      </c>
      <c r="G239" s="102" t="s">
        <v>49</v>
      </c>
      <c r="H239" s="102" t="s">
        <v>175</v>
      </c>
      <c r="I239" s="102" t="s">
        <v>1025</v>
      </c>
      <c r="K239" s="102" t="s">
        <v>1026</v>
      </c>
      <c r="L239" s="103" t="s">
        <v>49</v>
      </c>
      <c r="O239" s="104" t="str">
        <f>"Comply with "&amp;B239&amp;" "&amp;D239</f>
        <v>Comply with SB70-107-21 Inspection and modification of HONEYWELL/SECAN vapor cycle cooling system</v>
      </c>
      <c r="P239" s="103" t="s">
        <v>63</v>
      </c>
      <c r="Q239" s="102" t="s">
        <v>63</v>
      </c>
    </row>
    <row r="240" spans="2:17" ht="15" customHeight="1">
      <c r="B240" s="102" t="s">
        <v>1027</v>
      </c>
      <c r="C240" s="102">
        <v>24</v>
      </c>
      <c r="D240" s="102" t="s">
        <v>1028</v>
      </c>
      <c r="F240" s="102" t="s">
        <v>1029</v>
      </c>
      <c r="G240" s="102" t="s">
        <v>283</v>
      </c>
      <c r="H240" s="102" t="s">
        <v>284</v>
      </c>
      <c r="I240" s="102" t="s">
        <v>1030</v>
      </c>
      <c r="K240" s="102" t="s">
        <v>1031</v>
      </c>
      <c r="L240" s="103" t="s">
        <v>49</v>
      </c>
      <c r="O240" s="104" t="str">
        <f>"Comply with "&amp;B240&amp;" "&amp;D240</f>
        <v>Comply with SB70-106-24 Servicing plug</v>
      </c>
      <c r="P240" s="103" t="s">
        <v>63</v>
      </c>
      <c r="Q240" s="102" t="s">
        <v>63</v>
      </c>
    </row>
    <row r="241" spans="2:17" ht="15" customHeight="1">
      <c r="B241" s="102" t="s">
        <v>1032</v>
      </c>
      <c r="C241" s="102">
        <v>34</v>
      </c>
      <c r="D241" s="102" t="s">
        <v>1033</v>
      </c>
      <c r="F241" s="102" t="s">
        <v>1034</v>
      </c>
      <c r="G241" s="102" t="s">
        <v>283</v>
      </c>
      <c r="H241" s="102" t="s">
        <v>284</v>
      </c>
      <c r="I241" s="102" t="s">
        <v>1030</v>
      </c>
      <c r="K241" s="102" t="s">
        <v>1035</v>
      </c>
      <c r="L241" s="103" t="s">
        <v>49</v>
      </c>
      <c r="O241" s="104" t="str">
        <f>"Comply with "&amp;B241&amp;" "&amp;D241</f>
        <v>Comply with SB70-105-34 R.H. station pitot tube supply tube/aileron control interference</v>
      </c>
      <c r="P241" s="103" t="s">
        <v>63</v>
      </c>
      <c r="Q241" s="102" t="s">
        <v>63</v>
      </c>
    </row>
    <row r="242" spans="2:17" ht="15" customHeight="1">
      <c r="B242" s="102" t="s">
        <v>485</v>
      </c>
      <c r="C242" s="102">
        <v>55</v>
      </c>
      <c r="D242" s="102" t="s">
        <v>486</v>
      </c>
      <c r="E242" s="102" t="e" vm="4">
        <v>#VALUE!</v>
      </c>
      <c r="F242" s="102" t="s">
        <v>487</v>
      </c>
      <c r="G242" s="102" t="s">
        <v>1491</v>
      </c>
      <c r="H242" s="102" t="s">
        <v>284</v>
      </c>
      <c r="I242" s="102" t="s">
        <v>1490</v>
      </c>
      <c r="K242" s="102" t="s">
        <v>484</v>
      </c>
      <c r="L242" s="103" t="s">
        <v>49</v>
      </c>
      <c r="N242" s="104" t="s">
        <v>49</v>
      </c>
      <c r="O242" s="104" t="str">
        <f>"Comply with "&amp;B242&amp;" "&amp;D242</f>
        <v>Comply with SB70-104-55-R04 Inspection of the vertical stabilizer attachment fittings</v>
      </c>
      <c r="Q242" s="102" t="s">
        <v>63</v>
      </c>
    </row>
    <row r="243" spans="2:17" ht="15" customHeight="1">
      <c r="B243" s="102" t="s">
        <v>1017</v>
      </c>
      <c r="C243" s="102">
        <v>53</v>
      </c>
      <c r="D243" s="102" t="s">
        <v>1018</v>
      </c>
      <c r="F243" s="102" t="s">
        <v>1019</v>
      </c>
      <c r="G243" s="102" t="s">
        <v>1020</v>
      </c>
      <c r="H243" s="102" t="s">
        <v>284</v>
      </c>
      <c r="I243" s="102" t="s">
        <v>1021</v>
      </c>
      <c r="K243" s="102" t="s">
        <v>1022</v>
      </c>
      <c r="L243" s="103" t="s">
        <v>49</v>
      </c>
      <c r="O243" s="104" t="str">
        <f>"Comply with "&amp;B243&amp;" "&amp;D243</f>
        <v>Comply with SB70-103-53-R01 Skin inspection at VHF1 antenna support under fuselage</v>
      </c>
      <c r="P243" s="103" t="s">
        <v>63</v>
      </c>
      <c r="Q243" s="102" t="s">
        <v>63</v>
      </c>
    </row>
    <row r="244" spans="2:17" ht="15" customHeight="1">
      <c r="B244" s="102" t="s">
        <v>1036</v>
      </c>
      <c r="C244" s="102">
        <v>53</v>
      </c>
      <c r="D244" s="102" t="s">
        <v>1037</v>
      </c>
      <c r="F244" s="102" t="s">
        <v>1038</v>
      </c>
      <c r="G244" s="102" t="s">
        <v>283</v>
      </c>
      <c r="H244" s="102" t="s">
        <v>284</v>
      </c>
      <c r="I244" s="102" t="s">
        <v>1039</v>
      </c>
      <c r="K244" s="102" t="s">
        <v>1040</v>
      </c>
      <c r="L244" s="103" t="s">
        <v>49</v>
      </c>
      <c r="O244" s="104" t="str">
        <f>"Comply with "&amp;B244&amp;" "&amp;D244</f>
        <v>Comply with SB70-102-53 Check and correction of C6 and C8 cross-beam bolt tightening</v>
      </c>
      <c r="P244" s="103" t="s">
        <v>63</v>
      </c>
      <c r="Q244" s="102" t="s">
        <v>63</v>
      </c>
    </row>
    <row r="245" spans="2:17" ht="15" customHeight="1">
      <c r="B245" s="102" t="s">
        <v>984</v>
      </c>
      <c r="C245" s="102">
        <v>0</v>
      </c>
      <c r="D245" s="102" t="s">
        <v>985</v>
      </c>
      <c r="F245" s="102" t="s">
        <v>49</v>
      </c>
      <c r="G245" s="102" t="s">
        <v>49</v>
      </c>
      <c r="H245" s="102" t="s">
        <v>182</v>
      </c>
      <c r="I245" s="102" t="s">
        <v>986</v>
      </c>
      <c r="K245" s="102" t="s">
        <v>987</v>
      </c>
      <c r="L245" s="103" t="s">
        <v>49</v>
      </c>
      <c r="O245" s="104" t="str">
        <f>"Comply with "&amp;B245&amp;" "&amp;D245</f>
        <v>Comply with SB70-101-00-R01 Retrofit of TBM700 C1 with provision for TBM700 C2 to TBM700 C2</v>
      </c>
      <c r="P245" s="103" t="s">
        <v>63</v>
      </c>
      <c r="Q245" s="102" t="s">
        <v>63</v>
      </c>
    </row>
    <row r="246" spans="2:17" ht="15" customHeight="1">
      <c r="B246" s="102" t="s">
        <v>1041</v>
      </c>
      <c r="C246" s="102">
        <v>55</v>
      </c>
      <c r="D246" s="102" t="s">
        <v>1042</v>
      </c>
      <c r="F246" s="102" t="s">
        <v>1043</v>
      </c>
      <c r="G246" s="102" t="s">
        <v>283</v>
      </c>
      <c r="H246" s="102" t="s">
        <v>284</v>
      </c>
      <c r="I246" s="102" t="s">
        <v>1039</v>
      </c>
      <c r="K246" s="102" t="s">
        <v>1044</v>
      </c>
      <c r="L246" s="103" t="s">
        <v>49</v>
      </c>
      <c r="O246" s="104" t="str">
        <f>"Comply with "&amp;B246&amp;" "&amp;D246</f>
        <v>Comply with SB70-100-55 Elevator inspection and repair</v>
      </c>
      <c r="P246" s="103" t="s">
        <v>63</v>
      </c>
      <c r="Q246" s="102" t="s">
        <v>63</v>
      </c>
    </row>
    <row r="247" spans="2:17" ht="15" customHeight="1">
      <c r="B247" s="102" t="s">
        <v>1045</v>
      </c>
      <c r="C247" s="102">
        <v>71</v>
      </c>
      <c r="D247" s="102" t="s">
        <v>1046</v>
      </c>
      <c r="F247" s="102" t="s">
        <v>49</v>
      </c>
      <c r="G247" s="102" t="s">
        <v>49</v>
      </c>
      <c r="H247" s="102" t="s">
        <v>175</v>
      </c>
      <c r="I247" s="102" t="s">
        <v>1039</v>
      </c>
      <c r="K247" s="102" t="s">
        <v>1047</v>
      </c>
      <c r="L247" s="103" t="s">
        <v>49</v>
      </c>
      <c r="O247" s="104" t="str">
        <f>"Comply with "&amp;B247&amp;" "&amp;D247</f>
        <v>Comply with SB70-099-71 Engine draining in exhaust stub</v>
      </c>
      <c r="P247" s="103" t="s">
        <v>63</v>
      </c>
      <c r="Q247" s="102" t="s">
        <v>63</v>
      </c>
    </row>
    <row r="248" spans="2:17" ht="15" customHeight="1">
      <c r="B248" s="102" t="s">
        <v>1013</v>
      </c>
      <c r="C248" s="102">
        <v>52</v>
      </c>
      <c r="D248" s="102" t="s">
        <v>1014</v>
      </c>
      <c r="F248" s="102" t="s">
        <v>49</v>
      </c>
      <c r="G248" s="102" t="s">
        <v>49</v>
      </c>
      <c r="H248" s="102" t="s">
        <v>182</v>
      </c>
      <c r="I248" s="102" t="s">
        <v>1015</v>
      </c>
      <c r="K248" s="102" t="s">
        <v>1016</v>
      </c>
      <c r="L248" s="103" t="s">
        <v>49</v>
      </c>
      <c r="O248" s="104" t="str">
        <f>"Comply with "&amp;B248&amp;" "&amp;D248</f>
        <v>Comply with SB70-098-52 DOOR warning light mechanism</v>
      </c>
      <c r="P248" s="103" t="s">
        <v>63</v>
      </c>
      <c r="Q248" s="102" t="s">
        <v>63</v>
      </c>
    </row>
    <row r="249" spans="2:17" ht="15" customHeight="1">
      <c r="B249" s="102" t="s">
        <v>1048</v>
      </c>
      <c r="C249" s="102">
        <v>71</v>
      </c>
      <c r="D249" s="102" t="s">
        <v>1046</v>
      </c>
      <c r="F249" s="102" t="s">
        <v>49</v>
      </c>
      <c r="G249" s="102" t="s">
        <v>49</v>
      </c>
      <c r="H249" s="102" t="s">
        <v>182</v>
      </c>
      <c r="I249" s="102" t="s">
        <v>1049</v>
      </c>
      <c r="K249" s="102" t="s">
        <v>1050</v>
      </c>
      <c r="L249" s="103" t="s">
        <v>49</v>
      </c>
      <c r="O249" s="104" t="str">
        <f>"Comply with "&amp;B249&amp;" "&amp;D249</f>
        <v>Comply with SB70-097-71 Engine draining in exhaust stub</v>
      </c>
      <c r="P249" s="103" t="s">
        <v>63</v>
      </c>
      <c r="Q249" s="102" t="s">
        <v>63</v>
      </c>
    </row>
    <row r="250" spans="2:17" ht="15" customHeight="1">
      <c r="B250" s="102" t="s">
        <v>1051</v>
      </c>
      <c r="C250" s="102">
        <v>34</v>
      </c>
      <c r="D250" s="102" t="s">
        <v>1052</v>
      </c>
      <c r="F250" s="102" t="s">
        <v>49</v>
      </c>
      <c r="G250" s="102" t="s">
        <v>49</v>
      </c>
      <c r="H250" s="102" t="s">
        <v>175</v>
      </c>
      <c r="I250" s="102" t="s">
        <v>1053</v>
      </c>
      <c r="K250" s="102" t="s">
        <v>1054</v>
      </c>
      <c r="L250" s="103" t="s">
        <v>49</v>
      </c>
      <c r="O250" s="104" t="str">
        <f>"Comply with "&amp;B250&amp;" "&amp;D250</f>
        <v>Comply with SB70-096-34 Skywatch immunization</v>
      </c>
      <c r="P250" s="103" t="s">
        <v>63</v>
      </c>
      <c r="Q250" s="102" t="s">
        <v>63</v>
      </c>
    </row>
    <row r="251" spans="2:17" ht="15" customHeight="1">
      <c r="B251" s="102" t="s">
        <v>573</v>
      </c>
      <c r="C251" s="102">
        <v>27</v>
      </c>
      <c r="D251" s="102" t="s">
        <v>574</v>
      </c>
      <c r="F251" s="102" t="s">
        <v>575</v>
      </c>
      <c r="G251" s="102" t="s">
        <v>576</v>
      </c>
      <c r="H251" s="102" t="s">
        <v>284</v>
      </c>
      <c r="I251" s="102" t="s">
        <v>571</v>
      </c>
      <c r="K251" s="102" t="s">
        <v>577</v>
      </c>
      <c r="L251" s="103" t="s">
        <v>49</v>
      </c>
      <c r="O251" s="104" t="str">
        <f>"Comply with "&amp;B251&amp;" "&amp;D251</f>
        <v>Comply with SB70-095-27-R2 Aileron control</v>
      </c>
      <c r="P251" s="103" t="s">
        <v>63</v>
      </c>
      <c r="Q251" s="102" t="s">
        <v>63</v>
      </c>
    </row>
    <row r="252" spans="2:17" ht="15" customHeight="1">
      <c r="B252" s="102" t="s">
        <v>1059</v>
      </c>
      <c r="C252" s="102">
        <v>28</v>
      </c>
      <c r="D252" s="102" t="s">
        <v>1060</v>
      </c>
      <c r="F252" s="102" t="s">
        <v>49</v>
      </c>
      <c r="G252" s="102" t="s">
        <v>49</v>
      </c>
      <c r="H252" s="102" t="s">
        <v>175</v>
      </c>
      <c r="I252" s="102" t="s">
        <v>1061</v>
      </c>
      <c r="K252" s="102" t="s">
        <v>1062</v>
      </c>
      <c r="L252" s="103" t="s">
        <v>49</v>
      </c>
      <c r="O252" s="104" t="str">
        <f>"Comply with "&amp;B252&amp;" "&amp;D252</f>
        <v>Comply with SB70-094-28 Mediamate fuel pressure transmitter</v>
      </c>
      <c r="P252" s="103" t="s">
        <v>63</v>
      </c>
      <c r="Q252" s="102" t="s">
        <v>63</v>
      </c>
    </row>
    <row r="253" spans="2:17" ht="15" customHeight="1">
      <c r="B253" s="102" t="s">
        <v>1055</v>
      </c>
      <c r="C253" s="102">
        <v>53</v>
      </c>
      <c r="D253" s="102" t="s">
        <v>1056</v>
      </c>
      <c r="F253" s="102" t="s">
        <v>49</v>
      </c>
      <c r="G253" s="102" t="s">
        <v>49</v>
      </c>
      <c r="H253" s="102" t="s">
        <v>182</v>
      </c>
      <c r="I253" s="102" t="s">
        <v>1057</v>
      </c>
      <c r="K253" s="102" t="s">
        <v>1058</v>
      </c>
      <c r="L253" s="103" t="s">
        <v>49</v>
      </c>
      <c r="O253" s="104" t="str">
        <f>"Comply with "&amp;B253&amp;" "&amp;D253</f>
        <v>Comply with SB70-093-53 Improvement of passenger door gutter</v>
      </c>
      <c r="P253" s="103" t="s">
        <v>63</v>
      </c>
      <c r="Q253" s="102" t="s">
        <v>63</v>
      </c>
    </row>
    <row r="254" spans="2:17" ht="15" customHeight="1">
      <c r="B254" s="102" t="s">
        <v>695</v>
      </c>
      <c r="C254" s="102">
        <v>55</v>
      </c>
      <c r="D254" s="102" t="s">
        <v>642</v>
      </c>
      <c r="F254" s="102" t="s">
        <v>49</v>
      </c>
      <c r="G254" s="102" t="s">
        <v>49</v>
      </c>
      <c r="H254" s="102" t="s">
        <v>182</v>
      </c>
      <c r="I254" s="102" t="s">
        <v>696</v>
      </c>
      <c r="K254" s="102" t="s">
        <v>697</v>
      </c>
      <c r="L254" s="103" t="s">
        <v>49</v>
      </c>
      <c r="O254" s="104" t="str">
        <f>"Comply with "&amp;B254&amp;" "&amp;D254</f>
        <v>Comply with SB70-092-55-R01 Horizontal stabilizer outboard hinge fittings</v>
      </c>
      <c r="P254" s="103" t="s">
        <v>63</v>
      </c>
      <c r="Q254" s="102" t="s">
        <v>63</v>
      </c>
    </row>
    <row r="255" spans="2:17" ht="15" customHeight="1">
      <c r="B255" s="102" t="s">
        <v>1063</v>
      </c>
      <c r="C255" s="102">
        <v>28</v>
      </c>
      <c r="D255" s="102" t="s">
        <v>1064</v>
      </c>
      <c r="F255" s="102" t="s">
        <v>1065</v>
      </c>
      <c r="G255" s="102" t="s">
        <v>1066</v>
      </c>
      <c r="H255" s="102" t="s">
        <v>284</v>
      </c>
      <c r="I255" s="102" t="s">
        <v>1067</v>
      </c>
      <c r="K255" s="102" t="s">
        <v>1068</v>
      </c>
      <c r="L255" s="103" t="s">
        <v>49</v>
      </c>
      <c r="O255" s="104" t="str">
        <f>"Comply with "&amp;B255&amp;" "&amp;D255</f>
        <v>Comply with SB70-090-28 Fuel tank air vent</v>
      </c>
      <c r="P255" s="103" t="s">
        <v>63</v>
      </c>
      <c r="Q255" s="102" t="s">
        <v>63</v>
      </c>
    </row>
    <row r="256" spans="2:17" ht="15" customHeight="1">
      <c r="B256" s="102" t="s">
        <v>1069</v>
      </c>
      <c r="C256" s="102">
        <v>32</v>
      </c>
      <c r="D256" s="102" t="s">
        <v>1070</v>
      </c>
      <c r="F256" s="102" t="s">
        <v>1071</v>
      </c>
      <c r="G256" s="102" t="s">
        <v>283</v>
      </c>
      <c r="H256" s="102" t="s">
        <v>284</v>
      </c>
      <c r="I256" s="102" t="s">
        <v>1067</v>
      </c>
      <c r="K256" s="102" t="s">
        <v>1072</v>
      </c>
      <c r="L256" s="103" t="s">
        <v>49</v>
      </c>
      <c r="O256" s="104" t="str">
        <f>"Comply with "&amp;B256&amp;" "&amp;D256</f>
        <v>Comply with SB70-089-32 Nose gear tire</v>
      </c>
      <c r="P256" s="103" t="s">
        <v>63</v>
      </c>
      <c r="Q256" s="102" t="s">
        <v>63</v>
      </c>
    </row>
    <row r="257" spans="2:17" ht="15" customHeight="1">
      <c r="B257" s="102" t="s">
        <v>1073</v>
      </c>
      <c r="C257" s="102">
        <v>28</v>
      </c>
      <c r="D257" s="102" t="s">
        <v>1064</v>
      </c>
      <c r="F257" s="102" t="s">
        <v>1074</v>
      </c>
      <c r="G257" s="102" t="s">
        <v>1075</v>
      </c>
      <c r="H257" s="102" t="s">
        <v>241</v>
      </c>
      <c r="I257" s="102" t="s">
        <v>1076</v>
      </c>
      <c r="K257" s="102" t="s">
        <v>1077</v>
      </c>
      <c r="L257" s="103" t="s">
        <v>49</v>
      </c>
      <c r="O257" s="104" t="str">
        <f>"Comply with "&amp;B257&amp;" "&amp;D257</f>
        <v>Comply with SB70-088-28 Fuel tank air vent</v>
      </c>
      <c r="P257" s="103" t="s">
        <v>63</v>
      </c>
      <c r="Q257" s="102" t="s">
        <v>63</v>
      </c>
    </row>
    <row r="258" spans="2:17" ht="15" customHeight="1">
      <c r="B258" s="102" t="s">
        <v>698</v>
      </c>
      <c r="C258" s="102">
        <v>57</v>
      </c>
      <c r="D258" s="102" t="s">
        <v>699</v>
      </c>
      <c r="F258" s="102" t="s">
        <v>700</v>
      </c>
      <c r="G258" s="102" t="s">
        <v>701</v>
      </c>
      <c r="H258" s="102" t="s">
        <v>284</v>
      </c>
      <c r="I258" s="102" t="s">
        <v>696</v>
      </c>
      <c r="K258" s="102" t="s">
        <v>702</v>
      </c>
      <c r="L258" s="103" t="s">
        <v>49</v>
      </c>
      <c r="O258" s="104" t="str">
        <f>"Comply with "&amp;B258&amp;" "&amp;D258</f>
        <v>Comply with SB70-087-57-R02 Flap carriages</v>
      </c>
      <c r="P258" s="103" t="s">
        <v>63</v>
      </c>
      <c r="Q258" s="102" t="s">
        <v>63</v>
      </c>
    </row>
    <row r="259" spans="2:17" ht="15" customHeight="1">
      <c r="B259" s="102" t="s">
        <v>1082</v>
      </c>
      <c r="C259" s="102">
        <v>57</v>
      </c>
      <c r="D259" s="102" t="s">
        <v>1083</v>
      </c>
      <c r="F259" s="102" t="s">
        <v>1084</v>
      </c>
      <c r="G259" s="102" t="s">
        <v>283</v>
      </c>
      <c r="H259" s="102" t="s">
        <v>241</v>
      </c>
      <c r="I259" s="102" t="s">
        <v>1085</v>
      </c>
      <c r="K259" s="102" t="s">
        <v>1077</v>
      </c>
      <c r="L259" s="103" t="s">
        <v>49</v>
      </c>
      <c r="O259" s="104" t="str">
        <f>"Comply with "&amp;B259&amp;" "&amp;D259</f>
        <v>Comply with SB70-086-57 Flaps attachment fittings</v>
      </c>
      <c r="P259" s="103" t="s">
        <v>63</v>
      </c>
      <c r="Q259" s="102" t="s">
        <v>63</v>
      </c>
    </row>
    <row r="260" spans="2:17" ht="15" customHeight="1">
      <c r="B260" s="102" t="s">
        <v>1078</v>
      </c>
      <c r="C260" s="102">
        <v>71</v>
      </c>
      <c r="D260" s="102" t="s">
        <v>1079</v>
      </c>
      <c r="F260" s="102" t="s">
        <v>1080</v>
      </c>
      <c r="G260" s="102">
        <v>37047</v>
      </c>
      <c r="H260" s="102" t="s">
        <v>284</v>
      </c>
      <c r="I260" s="102" t="s">
        <v>1081</v>
      </c>
      <c r="K260" s="102" t="s">
        <v>1419</v>
      </c>
      <c r="L260" s="103" t="s">
        <v>49</v>
      </c>
      <c r="M260" s="103" t="s">
        <v>1418</v>
      </c>
      <c r="O260" s="104" t="str">
        <f>"Comply with "&amp;B260&amp;" "&amp;D260</f>
        <v>Comply with SB70-085-71 Oil pump breather</v>
      </c>
      <c r="P260" s="103" t="s">
        <v>63</v>
      </c>
      <c r="Q260" s="102" t="s">
        <v>63</v>
      </c>
    </row>
    <row r="261" spans="2:17" ht="15" customHeight="1">
      <c r="B261" s="102" t="s">
        <v>1086</v>
      </c>
      <c r="C261" s="102">
        <v>76</v>
      </c>
      <c r="D261" s="102" t="s">
        <v>1087</v>
      </c>
      <c r="F261" s="102" t="s">
        <v>1088</v>
      </c>
      <c r="G261" s="102">
        <v>36988</v>
      </c>
      <c r="H261" s="102" t="s">
        <v>284</v>
      </c>
      <c r="I261" s="102" t="s">
        <v>1085</v>
      </c>
      <c r="K261" s="102" t="s">
        <v>1089</v>
      </c>
      <c r="L261" s="103" t="s">
        <v>49</v>
      </c>
      <c r="O261" s="104" t="str">
        <f>"Comply with "&amp;B261&amp;" "&amp;D261</f>
        <v>Comply with SB70-084-76 Propeller control cable</v>
      </c>
      <c r="P261" s="103" t="s">
        <v>63</v>
      </c>
      <c r="Q261" s="102" t="s">
        <v>63</v>
      </c>
    </row>
    <row r="262" spans="2:17" ht="15" customHeight="1">
      <c r="B262" s="102" t="s">
        <v>1095</v>
      </c>
      <c r="C262" s="102">
        <v>53</v>
      </c>
      <c r="D262" s="102" t="s">
        <v>1096</v>
      </c>
      <c r="F262" s="102" t="s">
        <v>49</v>
      </c>
      <c r="G262" s="102" t="s">
        <v>49</v>
      </c>
      <c r="H262" s="102" t="s">
        <v>175</v>
      </c>
      <c r="I262" s="102" t="s">
        <v>1097</v>
      </c>
      <c r="K262" s="102" t="s">
        <v>1098</v>
      </c>
      <c r="L262" s="103" t="s">
        <v>49</v>
      </c>
      <c r="O262" s="104" t="str">
        <f>"Comply with "&amp;B262&amp;" "&amp;D262</f>
        <v>Comply with SB70-083-53 Reinforcement of pulley attachment at frame C14</v>
      </c>
      <c r="P262" s="103" t="s">
        <v>63</v>
      </c>
      <c r="Q262" s="102" t="s">
        <v>63</v>
      </c>
    </row>
    <row r="263" spans="2:17" ht="15" customHeight="1">
      <c r="B263" s="102" t="s">
        <v>1099</v>
      </c>
      <c r="C263" s="102">
        <v>53</v>
      </c>
      <c r="D263" s="102" t="s">
        <v>1100</v>
      </c>
      <c r="F263" s="102" t="s">
        <v>1101</v>
      </c>
      <c r="G263" s="102">
        <v>37318</v>
      </c>
      <c r="H263" s="102" t="s">
        <v>284</v>
      </c>
      <c r="I263" s="102" t="s">
        <v>1097</v>
      </c>
      <c r="K263" s="102" t="s">
        <v>1102</v>
      </c>
      <c r="L263" s="103" t="s">
        <v>49</v>
      </c>
      <c r="O263" s="104" t="str">
        <f>"Comply with "&amp;B263&amp;" "&amp;D263</f>
        <v>Comply with SB70-082-53 Cabin draining</v>
      </c>
      <c r="P263" s="103" t="s">
        <v>63</v>
      </c>
      <c r="Q263" s="102" t="s">
        <v>63</v>
      </c>
    </row>
    <row r="264" spans="2:17" ht="15" customHeight="1">
      <c r="B264" s="102" t="s">
        <v>1090</v>
      </c>
      <c r="C264" s="102">
        <v>55</v>
      </c>
      <c r="D264" s="102" t="s">
        <v>1091</v>
      </c>
      <c r="F264" s="102" t="s">
        <v>1092</v>
      </c>
      <c r="G264" s="102" t="s">
        <v>283</v>
      </c>
      <c r="H264" s="102" t="s">
        <v>284</v>
      </c>
      <c r="I264" s="102" t="s">
        <v>1093</v>
      </c>
      <c r="K264" s="102" t="s">
        <v>1094</v>
      </c>
      <c r="L264" s="103" t="s">
        <v>49</v>
      </c>
      <c r="O264" s="104" t="str">
        <f>"Comply with "&amp;B264&amp;" "&amp;D264</f>
        <v>Comply with SB70-081-55 Horizontal stabilizer</v>
      </c>
      <c r="P264" s="103" t="s">
        <v>63</v>
      </c>
      <c r="Q264" s="102" t="s">
        <v>63</v>
      </c>
    </row>
    <row r="265" spans="2:17" ht="15" customHeight="1">
      <c r="B265" s="102" t="s">
        <v>641</v>
      </c>
      <c r="C265" s="102">
        <v>55</v>
      </c>
      <c r="D265" s="102" t="s">
        <v>642</v>
      </c>
      <c r="F265" s="102" t="s">
        <v>643</v>
      </c>
      <c r="G265" s="102" t="s">
        <v>644</v>
      </c>
      <c r="H265" s="102" t="s">
        <v>284</v>
      </c>
      <c r="I265" s="102" t="s">
        <v>645</v>
      </c>
      <c r="K265" s="102" t="s">
        <v>646</v>
      </c>
      <c r="L265" s="103" t="s">
        <v>49</v>
      </c>
      <c r="O265" s="104" t="str">
        <f>"Comply with "&amp;B265&amp;" "&amp;D265</f>
        <v>Comply with SB70-080-55-R03 Horizontal stabilizer outboard hinge fittings</v>
      </c>
      <c r="P265" s="103" t="s">
        <v>63</v>
      </c>
      <c r="Q265" s="102" t="s">
        <v>63</v>
      </c>
    </row>
    <row r="266" spans="2:17" ht="15" customHeight="1">
      <c r="B266" s="102" t="s">
        <v>1108</v>
      </c>
      <c r="C266" s="102">
        <v>55</v>
      </c>
      <c r="D266" s="102" t="s">
        <v>686</v>
      </c>
      <c r="F266" s="102" t="s">
        <v>1109</v>
      </c>
      <c r="G266" s="102" t="s">
        <v>1110</v>
      </c>
      <c r="H266" s="102" t="s">
        <v>284</v>
      </c>
      <c r="I266" s="102" t="s">
        <v>1111</v>
      </c>
      <c r="K266" s="102" t="s">
        <v>1112</v>
      </c>
      <c r="L266" s="103" t="s">
        <v>49</v>
      </c>
      <c r="O266" s="104" t="str">
        <f>"Comply with "&amp;B266&amp;" "&amp;D266</f>
        <v>Comply with SB70-079-55-R01 Elevator trim tab</v>
      </c>
      <c r="P266" s="103" t="s">
        <v>63</v>
      </c>
      <c r="Q266" s="102" t="s">
        <v>63</v>
      </c>
    </row>
    <row r="267" spans="2:17" ht="15" customHeight="1">
      <c r="B267" s="102" t="s">
        <v>1113</v>
      </c>
      <c r="C267" s="102">
        <v>28</v>
      </c>
      <c r="D267" s="102" t="s">
        <v>1114</v>
      </c>
      <c r="F267" s="102" t="s">
        <v>49</v>
      </c>
      <c r="G267" s="102" t="s">
        <v>49</v>
      </c>
      <c r="H267" s="102" t="s">
        <v>175</v>
      </c>
      <c r="I267" s="102" t="s">
        <v>1115</v>
      </c>
      <c r="K267" s="102" t="s">
        <v>1116</v>
      </c>
      <c r="L267" s="103" t="s">
        <v>49</v>
      </c>
      <c r="O267" s="104" t="str">
        <f>"Comply with "&amp;B267&amp;" "&amp;D267</f>
        <v>Comply with SB70-078-28 Fuel tank draining</v>
      </c>
      <c r="P267" s="103" t="s">
        <v>63</v>
      </c>
      <c r="Q267" s="102" t="s">
        <v>63</v>
      </c>
    </row>
    <row r="268" spans="2:17" ht="15" customHeight="1">
      <c r="B268" s="102" t="s">
        <v>1117</v>
      </c>
      <c r="C268" s="102">
        <v>55</v>
      </c>
      <c r="D268" s="102" t="s">
        <v>1118</v>
      </c>
      <c r="F268" s="102" t="s">
        <v>1119</v>
      </c>
      <c r="G268" s="102" t="s">
        <v>1120</v>
      </c>
      <c r="H268" s="102" t="s">
        <v>241</v>
      </c>
      <c r="I268" s="102" t="s">
        <v>1115</v>
      </c>
      <c r="K268" s="102" t="s">
        <v>1077</v>
      </c>
      <c r="L268" s="103" t="s">
        <v>49</v>
      </c>
      <c r="O268" s="104" t="str">
        <f>"Comply with "&amp;B268&amp;" "&amp;D268</f>
        <v>Comply with SB70-077-55 Horizontal stabilizer outboard hinge fitting</v>
      </c>
      <c r="P268" s="103" t="s">
        <v>63</v>
      </c>
      <c r="Q268" s="102" t="s">
        <v>63</v>
      </c>
    </row>
    <row r="269" spans="2:17" ht="15" customHeight="1">
      <c r="B269" s="102" t="s">
        <v>1152</v>
      </c>
      <c r="C269" s="102">
        <v>32</v>
      </c>
      <c r="D269" s="102" t="s">
        <v>1143</v>
      </c>
      <c r="F269" s="102" t="s">
        <v>49</v>
      </c>
      <c r="G269" s="102" t="s">
        <v>49</v>
      </c>
      <c r="H269" s="102" t="s">
        <v>182</v>
      </c>
      <c r="I269" s="102" t="s">
        <v>1153</v>
      </c>
      <c r="K269" s="102" t="s">
        <v>1154</v>
      </c>
      <c r="L269" s="103" t="s">
        <v>49</v>
      </c>
      <c r="O269" s="104" t="str">
        <f>"Comply with "&amp;B269&amp;" "&amp;D269</f>
        <v>Comply with SB70-076-32 Landing gears</v>
      </c>
      <c r="P269" s="103" t="s">
        <v>63</v>
      </c>
      <c r="Q269" s="102" t="s">
        <v>63</v>
      </c>
    </row>
    <row r="270" spans="2:17" ht="15" customHeight="1">
      <c r="B270" s="102" t="s">
        <v>1134</v>
      </c>
      <c r="C270" s="102">
        <v>32</v>
      </c>
      <c r="D270" s="102" t="s">
        <v>812</v>
      </c>
      <c r="F270" s="102" t="s">
        <v>49</v>
      </c>
      <c r="G270" s="102" t="s">
        <v>49</v>
      </c>
      <c r="H270" s="102" t="s">
        <v>175</v>
      </c>
      <c r="I270" s="102" t="s">
        <v>1135</v>
      </c>
      <c r="K270" s="102" t="s">
        <v>1136</v>
      </c>
      <c r="L270" s="103" t="s">
        <v>49</v>
      </c>
      <c r="O270" s="104" t="str">
        <f>"Comply with "&amp;B270&amp;" "&amp;D270</f>
        <v>Comply with SB70-074-32 Landing gear actuator</v>
      </c>
      <c r="P270" s="103" t="s">
        <v>63</v>
      </c>
      <c r="Q270" s="102" t="s">
        <v>63</v>
      </c>
    </row>
    <row r="271" spans="2:17" ht="15" customHeight="1">
      <c r="B271" s="102" t="s">
        <v>1142</v>
      </c>
      <c r="C271" s="102">
        <v>32</v>
      </c>
      <c r="D271" s="102" t="s">
        <v>1143</v>
      </c>
      <c r="F271" s="102" t="s">
        <v>1144</v>
      </c>
      <c r="G271" s="102" t="s">
        <v>1145</v>
      </c>
      <c r="H271" s="102" t="s">
        <v>284</v>
      </c>
      <c r="I271" s="102" t="s">
        <v>1146</v>
      </c>
      <c r="K271" s="102" t="s">
        <v>1077</v>
      </c>
      <c r="L271" s="103" t="s">
        <v>49</v>
      </c>
      <c r="O271" s="104" t="str">
        <f>"Comply with "&amp;B271&amp;" "&amp;D271</f>
        <v>Comply with SB70-073-32-R01 Landing gears</v>
      </c>
      <c r="P271" s="103" t="s">
        <v>63</v>
      </c>
      <c r="Q271" s="102" t="s">
        <v>63</v>
      </c>
    </row>
    <row r="272" spans="2:17" ht="15" customHeight="1">
      <c r="B272" s="102" t="s">
        <v>1158</v>
      </c>
      <c r="C272" s="102">
        <v>24</v>
      </c>
      <c r="D272" s="102" t="s">
        <v>1159</v>
      </c>
      <c r="F272" s="102" t="s">
        <v>1160</v>
      </c>
      <c r="G272" s="102" t="s">
        <v>1161</v>
      </c>
      <c r="H272" s="102" t="s">
        <v>284</v>
      </c>
      <c r="I272" s="102" t="s">
        <v>1162</v>
      </c>
      <c r="K272" s="102" t="s">
        <v>1163</v>
      </c>
      <c r="L272" s="103" t="s">
        <v>49</v>
      </c>
      <c r="O272" s="104" t="str">
        <f>"Comply with "&amp;B272&amp;" "&amp;D272</f>
        <v>Comply with SB70-072-24 Auxilec starter generator mounting adapter</v>
      </c>
      <c r="P272" s="103" t="s">
        <v>63</v>
      </c>
      <c r="Q272" s="102" t="s">
        <v>63</v>
      </c>
    </row>
    <row r="273" spans="2:17" ht="15" customHeight="1">
      <c r="B273" s="102" t="s">
        <v>1177</v>
      </c>
      <c r="C273" s="102">
        <v>24</v>
      </c>
      <c r="D273" s="102" t="s">
        <v>1159</v>
      </c>
      <c r="F273" s="102" t="s">
        <v>1178</v>
      </c>
      <c r="G273" s="102" t="s">
        <v>283</v>
      </c>
      <c r="H273" s="102" t="s">
        <v>241</v>
      </c>
      <c r="I273" s="102" t="s">
        <v>1179</v>
      </c>
      <c r="K273" s="102" t="s">
        <v>1157</v>
      </c>
      <c r="L273" s="103" t="s">
        <v>49</v>
      </c>
      <c r="O273" s="104" t="str">
        <f>"Comply with "&amp;B273&amp;" "&amp;D273</f>
        <v>Comply with SB70-071-24 Auxilec starter generator mounting adapter</v>
      </c>
      <c r="P273" s="103" t="s">
        <v>63</v>
      </c>
      <c r="Q273" s="102" t="s">
        <v>63</v>
      </c>
    </row>
    <row r="274" spans="2:17" ht="15" customHeight="1">
      <c r="B274" s="102" t="s">
        <v>1167</v>
      </c>
      <c r="C274" s="102">
        <v>32</v>
      </c>
      <c r="D274" s="102" t="s">
        <v>812</v>
      </c>
      <c r="F274" s="102" t="s">
        <v>49</v>
      </c>
      <c r="G274" s="102" t="s">
        <v>49</v>
      </c>
      <c r="H274" s="102" t="s">
        <v>182</v>
      </c>
      <c r="I274" s="102" t="s">
        <v>1168</v>
      </c>
      <c r="K274" s="102" t="s">
        <v>1077</v>
      </c>
      <c r="L274" s="103" t="s">
        <v>49</v>
      </c>
      <c r="O274" s="104" t="str">
        <f>"Comply with "&amp;B274&amp;" "&amp;D274</f>
        <v>Comply with SB70-070-32 Landing gear actuator</v>
      </c>
      <c r="P274" s="103" t="s">
        <v>63</v>
      </c>
      <c r="Q274" s="102" t="s">
        <v>63</v>
      </c>
    </row>
    <row r="275" spans="2:17" ht="15" customHeight="1">
      <c r="B275" s="102" t="s">
        <v>1164</v>
      </c>
      <c r="C275" s="102">
        <v>32</v>
      </c>
      <c r="D275" s="102" t="s">
        <v>1165</v>
      </c>
      <c r="F275" s="102" t="s">
        <v>49</v>
      </c>
      <c r="G275" s="102" t="s">
        <v>49</v>
      </c>
      <c r="H275" s="102" t="s">
        <v>175</v>
      </c>
      <c r="I275" s="102" t="s">
        <v>1162</v>
      </c>
      <c r="K275" s="102" t="s">
        <v>1166</v>
      </c>
      <c r="L275" s="103" t="s">
        <v>49</v>
      </c>
      <c r="O275" s="104" t="str">
        <f>"Comply with "&amp;B275&amp;" "&amp;D275</f>
        <v>Comply with SB70-069-32 Nose and main landing gears</v>
      </c>
      <c r="P275" s="103" t="s">
        <v>63</v>
      </c>
      <c r="Q275" s="102" t="s">
        <v>63</v>
      </c>
    </row>
    <row r="276" spans="2:17" ht="15" customHeight="1">
      <c r="B276" s="102" t="s">
        <v>972</v>
      </c>
      <c r="C276" s="102">
        <v>22</v>
      </c>
      <c r="D276" s="102" t="s">
        <v>973</v>
      </c>
      <c r="F276" s="102" t="s">
        <v>49</v>
      </c>
      <c r="G276" s="102" t="s">
        <v>49</v>
      </c>
      <c r="H276" s="102" t="s">
        <v>182</v>
      </c>
      <c r="I276" s="102" t="s">
        <v>970</v>
      </c>
      <c r="K276" s="102" t="s">
        <v>974</v>
      </c>
      <c r="L276" s="103" t="s">
        <v>49</v>
      </c>
      <c r="O276" s="104" t="str">
        <f>"Comply with "&amp;B276&amp;" "&amp;D276</f>
        <v>Comply with SB70-068-22-R01 KFC 275 and KFC 325 autopilots</v>
      </c>
      <c r="P276" s="103" t="s">
        <v>63</v>
      </c>
      <c r="Q276" s="102" t="s">
        <v>63</v>
      </c>
    </row>
    <row r="277" spans="2:17" ht="15" customHeight="1">
      <c r="B277" s="102" t="s">
        <v>819</v>
      </c>
      <c r="C277" s="102">
        <v>0</v>
      </c>
      <c r="D277" s="102" t="s">
        <v>820</v>
      </c>
      <c r="F277" s="102" t="s">
        <v>49</v>
      </c>
      <c r="G277" s="102" t="s">
        <v>49</v>
      </c>
      <c r="H277" s="102" t="s">
        <v>175</v>
      </c>
      <c r="I277" s="102" t="s">
        <v>821</v>
      </c>
      <c r="K277" s="102" t="s">
        <v>822</v>
      </c>
      <c r="L277" s="103" t="s">
        <v>49</v>
      </c>
      <c r="O277" s="104" t="str">
        <f>"Comply with "&amp;B277&amp;" "&amp;D277</f>
        <v>Comply with SB70-067-00-R14 Technical documentation</v>
      </c>
      <c r="P277" s="103" t="s">
        <v>63</v>
      </c>
      <c r="Q277" s="102" t="s">
        <v>63</v>
      </c>
    </row>
    <row r="278" spans="2:17" ht="15" customHeight="1">
      <c r="B278" s="102" t="s">
        <v>1169</v>
      </c>
      <c r="C278" s="102">
        <v>21</v>
      </c>
      <c r="D278" s="102" t="s">
        <v>1170</v>
      </c>
      <c r="F278" s="102" t="s">
        <v>49</v>
      </c>
      <c r="G278" s="102" t="s">
        <v>49</v>
      </c>
      <c r="H278" s="102" t="s">
        <v>175</v>
      </c>
      <c r="I278" s="102" t="s">
        <v>1168</v>
      </c>
      <c r="K278" s="102" t="s">
        <v>1157</v>
      </c>
      <c r="L278" s="103" t="s">
        <v>49</v>
      </c>
      <c r="O278" s="104" t="str">
        <f>"Comply with "&amp;B278&amp;" "&amp;D278</f>
        <v>Comply with SB70-066-21 Outflow / safety valves</v>
      </c>
      <c r="P278" s="103" t="s">
        <v>63</v>
      </c>
      <c r="Q278" s="102" t="s">
        <v>63</v>
      </c>
    </row>
    <row r="279" spans="2:17" ht="15" customHeight="1">
      <c r="B279" s="102" t="s">
        <v>1171</v>
      </c>
      <c r="C279" s="102">
        <v>34</v>
      </c>
      <c r="D279" s="102" t="s">
        <v>1172</v>
      </c>
      <c r="F279" s="102" t="s">
        <v>49</v>
      </c>
      <c r="G279" s="102" t="s">
        <v>49</v>
      </c>
      <c r="H279" s="102" t="s">
        <v>175</v>
      </c>
      <c r="I279" s="102" t="s">
        <v>1168</v>
      </c>
      <c r="K279" s="102" t="s">
        <v>1173</v>
      </c>
      <c r="L279" s="103" t="s">
        <v>49</v>
      </c>
      <c r="O279" s="104" t="str">
        <f>"Comply with "&amp;B279&amp;" "&amp;D279</f>
        <v>Comply with SB70-065-34 Symbol generator cooling fan</v>
      </c>
      <c r="P279" s="103" t="s">
        <v>63</v>
      </c>
      <c r="Q279" s="102" t="s">
        <v>63</v>
      </c>
    </row>
    <row r="280" spans="2:17" ht="15" customHeight="1">
      <c r="B280" s="102" t="s">
        <v>1174</v>
      </c>
      <c r="C280" s="102">
        <v>52</v>
      </c>
      <c r="D280" s="102" t="s">
        <v>1175</v>
      </c>
      <c r="F280" s="102" t="s">
        <v>49</v>
      </c>
      <c r="G280" s="102" t="s">
        <v>49</v>
      </c>
      <c r="H280" s="102" t="s">
        <v>175</v>
      </c>
      <c r="I280" s="102" t="s">
        <v>1168</v>
      </c>
      <c r="K280" s="102" t="s">
        <v>1176</v>
      </c>
      <c r="L280" s="103" t="s">
        <v>49</v>
      </c>
      <c r="O280" s="104" t="str">
        <f>"Comply with "&amp;B280&amp;" "&amp;D280</f>
        <v>Comply with SB70-064-52 Fuselage rear door drainage</v>
      </c>
      <c r="P280" s="103" t="s">
        <v>63</v>
      </c>
      <c r="Q280" s="102" t="s">
        <v>63</v>
      </c>
    </row>
    <row r="281" spans="2:17" ht="15" customHeight="1">
      <c r="B281" s="102" t="s">
        <v>1121</v>
      </c>
      <c r="C281" s="102">
        <v>30</v>
      </c>
      <c r="D281" s="102" t="s">
        <v>1122</v>
      </c>
      <c r="F281" s="102" t="s">
        <v>49</v>
      </c>
      <c r="G281" s="102" t="s">
        <v>49</v>
      </c>
      <c r="H281" s="102" t="s">
        <v>175</v>
      </c>
      <c r="I281" s="102" t="s">
        <v>1123</v>
      </c>
      <c r="K281" s="102" t="s">
        <v>1124</v>
      </c>
      <c r="L281" s="103" t="s">
        <v>49</v>
      </c>
      <c r="O281" s="104" t="str">
        <f>"Comply with "&amp;B281&amp;" "&amp;D281</f>
        <v>Comply with SB70-063-30 De-icing pipe of R.H. wing and stall warning</v>
      </c>
      <c r="P281" s="103" t="s">
        <v>63</v>
      </c>
      <c r="Q281" s="102" t="s">
        <v>63</v>
      </c>
    </row>
    <row r="282" spans="2:17" ht="15" customHeight="1">
      <c r="B282" s="102" t="s">
        <v>1180</v>
      </c>
      <c r="C282" s="102">
        <v>53</v>
      </c>
      <c r="D282" s="102" t="s">
        <v>1181</v>
      </c>
      <c r="F282" s="102" t="s">
        <v>49</v>
      </c>
      <c r="G282" s="102" t="s">
        <v>49</v>
      </c>
      <c r="H282" s="102" t="s">
        <v>175</v>
      </c>
      <c r="I282" s="102" t="s">
        <v>1179</v>
      </c>
      <c r="K282" s="102" t="s">
        <v>1157</v>
      </c>
      <c r="L282" s="103" t="s">
        <v>49</v>
      </c>
      <c r="O282" s="104" t="str">
        <f>"Comply with "&amp;B282&amp;" "&amp;D282</f>
        <v>Comply with SB70-062-53 Cabin floor panel No. 222L</v>
      </c>
      <c r="P282" s="103" t="s">
        <v>63</v>
      </c>
      <c r="Q282" s="102" t="s">
        <v>63</v>
      </c>
    </row>
    <row r="283" spans="2:17" ht="15" customHeight="1">
      <c r="B283" s="102" t="s">
        <v>1189</v>
      </c>
      <c r="C283" s="102">
        <v>25</v>
      </c>
      <c r="D283" s="102" t="s">
        <v>1190</v>
      </c>
      <c r="F283" s="102" t="s">
        <v>1191</v>
      </c>
      <c r="G283" s="102" t="s">
        <v>1192</v>
      </c>
      <c r="H283" s="102" t="s">
        <v>284</v>
      </c>
      <c r="I283" s="102" t="s">
        <v>1193</v>
      </c>
      <c r="K283" s="102" t="s">
        <v>1194</v>
      </c>
      <c r="L283" s="103" t="s">
        <v>49</v>
      </c>
      <c r="O283" s="104" t="str">
        <f>"Comply with "&amp;B283&amp;" "&amp;D283</f>
        <v>Comply with SB70-061-25 L.H. front side lower panel</v>
      </c>
      <c r="P283" s="103" t="s">
        <v>63</v>
      </c>
      <c r="Q283" s="102" t="s">
        <v>63</v>
      </c>
    </row>
    <row r="284" spans="2:17" ht="15" customHeight="1">
      <c r="B284" s="102" t="s">
        <v>1147</v>
      </c>
      <c r="C284" s="102">
        <v>79</v>
      </c>
      <c r="D284" s="102" t="s">
        <v>1148</v>
      </c>
      <c r="F284" s="102" t="s">
        <v>1149</v>
      </c>
      <c r="G284" s="102" t="s">
        <v>283</v>
      </c>
      <c r="H284" s="102" t="s">
        <v>284</v>
      </c>
      <c r="I284" s="102" t="s">
        <v>1150</v>
      </c>
      <c r="K284" s="102" t="s">
        <v>1151</v>
      </c>
      <c r="L284" s="103" t="s">
        <v>49</v>
      </c>
      <c r="O284" s="104" t="str">
        <f>"Comply with "&amp;B284&amp;" "&amp;D284</f>
        <v>Comply with SB70-060-79-R01 Oil cooler</v>
      </c>
      <c r="P284" s="103" t="s">
        <v>63</v>
      </c>
      <c r="Q284" s="102" t="s">
        <v>63</v>
      </c>
    </row>
    <row r="285" spans="2:17" ht="15" customHeight="1">
      <c r="B285" s="102" t="s">
        <v>1137</v>
      </c>
      <c r="C285" s="102">
        <v>27</v>
      </c>
      <c r="D285" s="102" t="s">
        <v>1138</v>
      </c>
      <c r="F285" s="102" t="s">
        <v>49</v>
      </c>
      <c r="G285" s="102" t="s">
        <v>49</v>
      </c>
      <c r="H285" s="102" t="s">
        <v>182</v>
      </c>
      <c r="I285" s="102" t="s">
        <v>1135</v>
      </c>
      <c r="K285" s="102" t="s">
        <v>1107</v>
      </c>
      <c r="L285" s="103" t="s">
        <v>49</v>
      </c>
      <c r="O285" s="104" t="str">
        <f>"Comply with "&amp;B285&amp;" "&amp;D285</f>
        <v>Comply with SB70-059-27 Elevator trim actuator</v>
      </c>
      <c r="P285" s="103" t="s">
        <v>63</v>
      </c>
      <c r="Q285" s="102" t="s">
        <v>63</v>
      </c>
    </row>
    <row r="286" spans="2:17" ht="15" customHeight="1">
      <c r="B286" s="102" t="s">
        <v>1103</v>
      </c>
      <c r="C286" s="102">
        <v>57</v>
      </c>
      <c r="D286" s="102" t="s">
        <v>1104</v>
      </c>
      <c r="F286" s="102" t="s">
        <v>1105</v>
      </c>
      <c r="G286" s="102" t="s">
        <v>283</v>
      </c>
      <c r="H286" s="102" t="s">
        <v>284</v>
      </c>
      <c r="I286" s="102" t="s">
        <v>1106</v>
      </c>
      <c r="K286" s="102" t="s">
        <v>1107</v>
      </c>
      <c r="L286" s="103" t="s">
        <v>49</v>
      </c>
      <c r="O286" s="104" t="str">
        <f>"Comply with "&amp;B286&amp;" "&amp;D286</f>
        <v>Comply with SB70-058-57-R01 Flap rails fittings</v>
      </c>
      <c r="P286" s="103" t="s">
        <v>63</v>
      </c>
      <c r="Q286" s="102" t="s">
        <v>63</v>
      </c>
    </row>
    <row r="287" spans="2:17" ht="15" customHeight="1">
      <c r="B287" s="102" t="s">
        <v>1185</v>
      </c>
      <c r="C287" s="102">
        <v>55</v>
      </c>
      <c r="D287" s="102" t="s">
        <v>1186</v>
      </c>
      <c r="F287" s="102" t="s">
        <v>49</v>
      </c>
      <c r="G287" s="102" t="s">
        <v>49</v>
      </c>
      <c r="H287" s="102" t="s">
        <v>175</v>
      </c>
      <c r="I287" s="102" t="s">
        <v>1187</v>
      </c>
      <c r="K287" s="102" t="s">
        <v>1188</v>
      </c>
      <c r="L287" s="103" t="s">
        <v>49</v>
      </c>
      <c r="O287" s="104" t="str">
        <f>"Comply with "&amp;B287&amp;" "&amp;D287</f>
        <v>Comply with SB70-057-55 Horizontal stabilizer central rib</v>
      </c>
      <c r="P287" s="103" t="s">
        <v>63</v>
      </c>
      <c r="Q287" s="102" t="s">
        <v>63</v>
      </c>
    </row>
    <row r="288" spans="2:17" ht="15" customHeight="1">
      <c r="B288" s="102" t="s">
        <v>1182</v>
      </c>
      <c r="C288" s="102">
        <v>52</v>
      </c>
      <c r="D288" s="102" t="s">
        <v>1183</v>
      </c>
      <c r="F288" s="102" t="s">
        <v>49</v>
      </c>
      <c r="G288" s="102" t="s">
        <v>49</v>
      </c>
      <c r="H288" s="102" t="s">
        <v>182</v>
      </c>
      <c r="I288" s="102" t="s">
        <v>1179</v>
      </c>
      <c r="K288" s="102" t="s">
        <v>1184</v>
      </c>
      <c r="L288" s="103" t="s">
        <v>49</v>
      </c>
      <c r="O288" s="104" t="str">
        <f>"Comply with "&amp;B288&amp;" "&amp;D288</f>
        <v>Comply with SB70-056-52 Passenger door</v>
      </c>
      <c r="P288" s="103" t="s">
        <v>63</v>
      </c>
      <c r="Q288" s="102" t="s">
        <v>63</v>
      </c>
    </row>
    <row r="289" spans="2:17" ht="15" customHeight="1">
      <c r="B289" s="102" t="s">
        <v>1208</v>
      </c>
      <c r="C289" s="102">
        <v>33</v>
      </c>
      <c r="D289" s="102" t="s">
        <v>1209</v>
      </c>
      <c r="F289" s="102" t="s">
        <v>49</v>
      </c>
      <c r="G289" s="102" t="s">
        <v>49</v>
      </c>
      <c r="H289" s="102" t="s">
        <v>175</v>
      </c>
      <c r="I289" s="102" t="s">
        <v>1210</v>
      </c>
      <c r="K289" s="102" t="s">
        <v>1211</v>
      </c>
      <c r="L289" s="103" t="s">
        <v>49</v>
      </c>
      <c r="O289" s="104" t="str">
        <f>"Comply with "&amp;B289&amp;" "&amp;D289</f>
        <v>Comply with SB70-055-33 Landing light cover</v>
      </c>
      <c r="P289" s="103" t="s">
        <v>63</v>
      </c>
      <c r="Q289" s="102" t="s">
        <v>63</v>
      </c>
    </row>
    <row r="290" spans="2:17" ht="15" customHeight="1">
      <c r="B290" s="102" t="s">
        <v>1212</v>
      </c>
      <c r="C290" s="102">
        <v>32</v>
      </c>
      <c r="D290" s="102" t="s">
        <v>1213</v>
      </c>
      <c r="F290" s="102" t="s">
        <v>49</v>
      </c>
      <c r="G290" s="102" t="s">
        <v>49</v>
      </c>
      <c r="H290" s="102" t="s">
        <v>175</v>
      </c>
      <c r="I290" s="102" t="s">
        <v>1210</v>
      </c>
      <c r="K290" s="102" t="s">
        <v>1214</v>
      </c>
      <c r="L290" s="103" t="s">
        <v>49</v>
      </c>
      <c r="O290" s="104" t="str">
        <f>"Comply with "&amp;B290&amp;" "&amp;D290</f>
        <v>Comply with SB70-054-32 Landing gear electrohydraulic generator</v>
      </c>
      <c r="P290" s="103" t="s">
        <v>63</v>
      </c>
      <c r="Q290" s="102" t="s">
        <v>63</v>
      </c>
    </row>
    <row r="291" spans="2:17" ht="15" customHeight="1">
      <c r="B291" s="102" t="s">
        <v>685</v>
      </c>
      <c r="C291" s="102">
        <v>27</v>
      </c>
      <c r="D291" s="102" t="s">
        <v>686</v>
      </c>
      <c r="F291" s="102" t="s">
        <v>687</v>
      </c>
      <c r="G291" s="102" t="s">
        <v>283</v>
      </c>
      <c r="H291" s="102" t="s">
        <v>284</v>
      </c>
      <c r="I291" s="102" t="s">
        <v>683</v>
      </c>
      <c r="K291" s="102" t="s">
        <v>688</v>
      </c>
      <c r="L291" s="103" t="s">
        <v>49</v>
      </c>
      <c r="O291" s="104" t="str">
        <f>"Comply with "&amp;B291&amp;" "&amp;D291</f>
        <v>Comply with SB70-053-27-R03 Elevator trim tab</v>
      </c>
      <c r="P291" s="103" t="s">
        <v>63</v>
      </c>
      <c r="Q291" s="102" t="s">
        <v>63</v>
      </c>
    </row>
    <row r="292" spans="2:17" ht="15" customHeight="1">
      <c r="B292" s="102" t="s">
        <v>1215</v>
      </c>
      <c r="C292" s="102">
        <v>57</v>
      </c>
      <c r="D292" s="102" t="s">
        <v>1216</v>
      </c>
      <c r="F292" s="102" t="s">
        <v>1217</v>
      </c>
      <c r="G292" s="102" t="s">
        <v>283</v>
      </c>
      <c r="H292" s="102" t="s">
        <v>284</v>
      </c>
      <c r="I292" s="102" t="s">
        <v>1210</v>
      </c>
      <c r="K292" s="102" t="s">
        <v>1211</v>
      </c>
      <c r="L292" s="103" t="s">
        <v>49</v>
      </c>
      <c r="O292" s="104" t="str">
        <f>"Comply with "&amp;B292&amp;" "&amp;D292</f>
        <v>Comply with SB70-052-57 Wing tip draining (between ribs N18 and N19)</v>
      </c>
      <c r="P292" s="103" t="s">
        <v>63</v>
      </c>
      <c r="Q292" s="102" t="s">
        <v>63</v>
      </c>
    </row>
    <row r="293" spans="2:17" ht="15" customHeight="1">
      <c r="B293" s="102" t="s">
        <v>1195</v>
      </c>
      <c r="C293" s="102">
        <v>52</v>
      </c>
      <c r="D293" s="102" t="s">
        <v>1196</v>
      </c>
      <c r="F293" s="102" t="s">
        <v>49</v>
      </c>
      <c r="G293" s="102" t="s">
        <v>49</v>
      </c>
      <c r="H293" s="102" t="s">
        <v>175</v>
      </c>
      <c r="I293" s="102" t="s">
        <v>1193</v>
      </c>
      <c r="K293" s="102" t="s">
        <v>1197</v>
      </c>
      <c r="L293" s="103" t="s">
        <v>49</v>
      </c>
      <c r="O293" s="104" t="str">
        <f>"Comply with "&amp;B293&amp;" "&amp;D293</f>
        <v>Comply with SB70-051-52 Upper door mechanism</v>
      </c>
      <c r="P293" s="103" t="s">
        <v>63</v>
      </c>
      <c r="Q293" s="102" t="s">
        <v>63</v>
      </c>
    </row>
    <row r="294" spans="2:17" ht="15" customHeight="1">
      <c r="B294" s="102" t="s">
        <v>1198</v>
      </c>
      <c r="C294" s="102">
        <v>24</v>
      </c>
      <c r="D294" s="102" t="s">
        <v>1199</v>
      </c>
      <c r="F294" s="102" t="s">
        <v>49</v>
      </c>
      <c r="G294" s="102" t="s">
        <v>49</v>
      </c>
      <c r="H294" s="102" t="s">
        <v>175</v>
      </c>
      <c r="I294" s="102" t="s">
        <v>1193</v>
      </c>
      <c r="K294" s="102" t="s">
        <v>1157</v>
      </c>
      <c r="L294" s="103" t="s">
        <v>49</v>
      </c>
      <c r="O294" s="104" t="str">
        <f>"Comply with "&amp;B294&amp;" "&amp;D294</f>
        <v>Comply with SB70-050-24 Starter generator clamp</v>
      </c>
      <c r="P294" s="103" t="s">
        <v>63</v>
      </c>
      <c r="Q294" s="102" t="s">
        <v>63</v>
      </c>
    </row>
    <row r="295" spans="2:17" ht="15" customHeight="1">
      <c r="B295" s="102" t="s">
        <v>1130</v>
      </c>
      <c r="C295" s="102">
        <v>28</v>
      </c>
      <c r="D295" s="102" t="s">
        <v>1131</v>
      </c>
      <c r="F295" s="102" t="s">
        <v>49</v>
      </c>
      <c r="G295" s="102" t="s">
        <v>49</v>
      </c>
      <c r="H295" s="102" t="s">
        <v>182</v>
      </c>
      <c r="I295" s="102" t="s">
        <v>1132</v>
      </c>
      <c r="K295" s="102" t="s">
        <v>1133</v>
      </c>
      <c r="L295" s="103" t="s">
        <v>49</v>
      </c>
      <c r="O295" s="104" t="str">
        <f>"Comply with "&amp;B295&amp;" "&amp;D295</f>
        <v>Comply with SB70-049-28-R01 Fuel unit clogging indicator</v>
      </c>
      <c r="P295" s="103" t="s">
        <v>63</v>
      </c>
      <c r="Q295" s="102" t="s">
        <v>63</v>
      </c>
    </row>
    <row r="296" spans="2:17" ht="15" customHeight="1">
      <c r="B296" s="102" t="s">
        <v>1203</v>
      </c>
      <c r="C296" s="102">
        <v>57</v>
      </c>
      <c r="D296" s="102" t="s">
        <v>699</v>
      </c>
      <c r="F296" s="102" t="s">
        <v>1204</v>
      </c>
      <c r="G296" s="102" t="s">
        <v>1205</v>
      </c>
      <c r="H296" s="102" t="s">
        <v>284</v>
      </c>
      <c r="I296" s="102" t="s">
        <v>1206</v>
      </c>
      <c r="K296" s="102" t="s">
        <v>1207</v>
      </c>
      <c r="L296" s="103" t="s">
        <v>49</v>
      </c>
      <c r="O296" s="104" t="str">
        <f>"Comply with "&amp;B296&amp;" "&amp;D296</f>
        <v>Comply with SB70-048-57-R01 Flap carriages</v>
      </c>
      <c r="P296" s="103" t="s">
        <v>63</v>
      </c>
      <c r="Q296" s="102" t="s">
        <v>63</v>
      </c>
    </row>
    <row r="297" spans="2:17" ht="15" customHeight="1">
      <c r="B297" s="102" t="s">
        <v>1218</v>
      </c>
      <c r="C297" s="102">
        <v>37</v>
      </c>
      <c r="D297" s="102" t="s">
        <v>1219</v>
      </c>
      <c r="F297" s="102" t="s">
        <v>49</v>
      </c>
      <c r="G297" s="102" t="s">
        <v>49</v>
      </c>
      <c r="H297" s="102" t="s">
        <v>175</v>
      </c>
      <c r="I297" s="102" t="s">
        <v>1210</v>
      </c>
      <c r="K297" s="102" t="s">
        <v>1220</v>
      </c>
      <c r="L297" s="103" t="s">
        <v>49</v>
      </c>
      <c r="O297" s="104" t="str">
        <f>"Comply with "&amp;B297&amp;" "&amp;D297</f>
        <v>Comply with SB70-047-37 Vacuum pipes in power plant</v>
      </c>
      <c r="P297" s="103" t="s">
        <v>63</v>
      </c>
      <c r="Q297" s="102" t="s">
        <v>63</v>
      </c>
    </row>
    <row r="298" spans="2:17" ht="15" customHeight="1">
      <c r="B298" s="102" t="s">
        <v>1125</v>
      </c>
      <c r="C298" s="102">
        <v>35</v>
      </c>
      <c r="D298" s="102" t="s">
        <v>1126</v>
      </c>
      <c r="F298" s="102" t="s">
        <v>1127</v>
      </c>
      <c r="G298" s="102" t="s">
        <v>1128</v>
      </c>
      <c r="H298" s="102" t="s">
        <v>284</v>
      </c>
      <c r="I298" s="102" t="s">
        <v>1123</v>
      </c>
      <c r="K298" s="102" t="s">
        <v>1129</v>
      </c>
      <c r="L298" s="103" t="s">
        <v>49</v>
      </c>
      <c r="O298" s="104" t="str">
        <f>"Comply with "&amp;B298&amp;" "&amp;D298</f>
        <v>Comply with SB70-046-35 Oxygen generator</v>
      </c>
      <c r="P298" s="103" t="s">
        <v>63</v>
      </c>
      <c r="Q298" s="102" t="s">
        <v>63</v>
      </c>
    </row>
    <row r="299" spans="2:17" ht="15" customHeight="1">
      <c r="B299" s="102" t="s">
        <v>1225</v>
      </c>
      <c r="C299" s="102">
        <v>21</v>
      </c>
      <c r="D299" s="102" t="s">
        <v>1226</v>
      </c>
      <c r="F299" s="102" t="s">
        <v>49</v>
      </c>
      <c r="G299" s="102" t="s">
        <v>49</v>
      </c>
      <c r="H299" s="102" t="s">
        <v>175</v>
      </c>
      <c r="I299" s="102" t="s">
        <v>1227</v>
      </c>
      <c r="K299" s="105" t="s">
        <v>1211</v>
      </c>
      <c r="L299" s="103" t="s">
        <v>49</v>
      </c>
      <c r="O299" s="104" t="str">
        <f>"Comply with "&amp;B299&amp;" "&amp;D299</f>
        <v>Comply with SB70-045-21 Adjustment of the cabin temperature</v>
      </c>
      <c r="P299" s="103" t="s">
        <v>63</v>
      </c>
      <c r="Q299" s="102" t="s">
        <v>63</v>
      </c>
    </row>
    <row r="300" spans="2:17" ht="15" customHeight="1">
      <c r="B300" s="102" t="s">
        <v>1231</v>
      </c>
      <c r="C300" s="102">
        <v>22</v>
      </c>
      <c r="D300" s="102" t="s">
        <v>1232</v>
      </c>
      <c r="F300" s="102" t="s">
        <v>49</v>
      </c>
      <c r="G300" s="102" t="s">
        <v>49</v>
      </c>
      <c r="H300" s="102" t="s">
        <v>175</v>
      </c>
      <c r="I300" s="102" t="s">
        <v>1233</v>
      </c>
      <c r="K300" s="102" t="s">
        <v>1184</v>
      </c>
      <c r="L300" s="103" t="s">
        <v>49</v>
      </c>
      <c r="O300" s="104" t="str">
        <f>"Comply with "&amp;B300&amp;" "&amp;D300</f>
        <v>Comply with SB70-044-22 KFC 275 and KFC 325 flight control systems</v>
      </c>
      <c r="P300" s="103" t="s">
        <v>63</v>
      </c>
      <c r="Q300" s="102" t="s">
        <v>63</v>
      </c>
    </row>
    <row r="301" spans="2:17" ht="15" customHeight="1">
      <c r="B301" s="102" t="s">
        <v>1268</v>
      </c>
      <c r="C301" s="102">
        <v>28</v>
      </c>
      <c r="D301" s="102" t="s">
        <v>1269</v>
      </c>
      <c r="F301" s="102" t="s">
        <v>49</v>
      </c>
      <c r="G301" s="102" t="s">
        <v>49</v>
      </c>
      <c r="H301" s="102" t="s">
        <v>182</v>
      </c>
      <c r="I301" s="102" t="s">
        <v>1270</v>
      </c>
      <c r="K301" s="105" t="s">
        <v>1211</v>
      </c>
      <c r="L301" s="103" t="s">
        <v>49</v>
      </c>
      <c r="O301" s="104" t="str">
        <f>"Comply with "&amp;B301&amp;" "&amp;D301</f>
        <v>Comply with SB70-043-28 Fuel drain valves</v>
      </c>
      <c r="P301" s="103" t="s">
        <v>63</v>
      </c>
      <c r="Q301" s="102" t="s">
        <v>63</v>
      </c>
    </row>
    <row r="302" spans="2:17" ht="15" customHeight="1">
      <c r="B302" s="102" t="s">
        <v>1228</v>
      </c>
      <c r="C302" s="102">
        <v>76</v>
      </c>
      <c r="D302" s="102" t="s">
        <v>1229</v>
      </c>
      <c r="F302" s="102" t="s">
        <v>1230</v>
      </c>
      <c r="G302" s="102" t="s">
        <v>283</v>
      </c>
      <c r="H302" s="102" t="s">
        <v>284</v>
      </c>
      <c r="I302" s="102" t="s">
        <v>1227</v>
      </c>
      <c r="K302" s="102" t="s">
        <v>1197</v>
      </c>
      <c r="L302" s="103" t="s">
        <v>49</v>
      </c>
      <c r="O302" s="104" t="str">
        <f>"Comply with "&amp;B302&amp;" "&amp;D302</f>
        <v>Comply with SB70-042-76 Propeller control</v>
      </c>
      <c r="P302" s="103" t="s">
        <v>63</v>
      </c>
      <c r="Q302" s="102" t="s">
        <v>63</v>
      </c>
    </row>
    <row r="303" spans="2:17" ht="15" customHeight="1">
      <c r="B303" s="102" t="s">
        <v>1234</v>
      </c>
      <c r="C303" s="102">
        <v>28</v>
      </c>
      <c r="D303" s="102" t="s">
        <v>1235</v>
      </c>
      <c r="F303" s="102" t="s">
        <v>49</v>
      </c>
      <c r="G303" s="102" t="s">
        <v>49</v>
      </c>
      <c r="H303" s="102" t="s">
        <v>175</v>
      </c>
      <c r="I303" s="102" t="s">
        <v>1233</v>
      </c>
      <c r="K303" s="102" t="s">
        <v>1197</v>
      </c>
      <c r="L303" s="103" t="s">
        <v>49</v>
      </c>
      <c r="O303" s="104" t="str">
        <f>"Comply with "&amp;B303&amp;" "&amp;D303</f>
        <v>Comply with SB70-041-28 Fuel pressure transmitter MT40</v>
      </c>
      <c r="P303" s="103" t="s">
        <v>63</v>
      </c>
      <c r="Q303" s="102" t="s">
        <v>63</v>
      </c>
    </row>
    <row r="304" spans="2:17" ht="15" customHeight="1">
      <c r="B304" s="102" t="s">
        <v>1155</v>
      </c>
      <c r="C304" s="102">
        <v>24</v>
      </c>
      <c r="D304" s="102" t="s">
        <v>1156</v>
      </c>
      <c r="F304" s="102" t="s">
        <v>49</v>
      </c>
      <c r="G304" s="102" t="s">
        <v>49</v>
      </c>
      <c r="H304" s="102" t="s">
        <v>175</v>
      </c>
      <c r="I304" s="102" t="s">
        <v>1153</v>
      </c>
      <c r="K304" s="102" t="s">
        <v>1157</v>
      </c>
      <c r="L304" s="103" t="s">
        <v>49</v>
      </c>
      <c r="O304" s="104" t="str">
        <f>"Comply with "&amp;B304&amp;" "&amp;D304</f>
        <v>Comply with SB70-040-24 Ground power receptacle shunt</v>
      </c>
      <c r="P304" s="103" t="s">
        <v>63</v>
      </c>
      <c r="Q304" s="102" t="s">
        <v>63</v>
      </c>
    </row>
    <row r="305" spans="2:17" ht="15" customHeight="1">
      <c r="B305" s="102" t="s">
        <v>1139</v>
      </c>
      <c r="C305" s="102">
        <v>55</v>
      </c>
      <c r="D305" s="102" t="s">
        <v>1140</v>
      </c>
      <c r="F305" s="102" t="s">
        <v>49</v>
      </c>
      <c r="G305" s="102" t="s">
        <v>49</v>
      </c>
      <c r="H305" s="102" t="s">
        <v>175</v>
      </c>
      <c r="I305" s="102" t="s">
        <v>1135</v>
      </c>
      <c r="K305" s="102" t="s">
        <v>1141</v>
      </c>
      <c r="L305" s="103" t="s">
        <v>49</v>
      </c>
      <c r="O305" s="104" t="str">
        <f>"Comply with "&amp;B305&amp;" "&amp;D305</f>
        <v>Comply with SB70-039-55 Balancing weights</v>
      </c>
      <c r="P305" s="103" t="s">
        <v>63</v>
      </c>
      <c r="Q305" s="102" t="s">
        <v>63</v>
      </c>
    </row>
    <row r="306" spans="2:17" ht="15" customHeight="1">
      <c r="B306" s="102" t="s">
        <v>1243</v>
      </c>
      <c r="C306" s="102">
        <v>24</v>
      </c>
      <c r="D306" s="102" t="s">
        <v>1244</v>
      </c>
      <c r="F306" s="102" t="s">
        <v>1245</v>
      </c>
      <c r="G306" s="102" t="s">
        <v>283</v>
      </c>
      <c r="H306" s="102" t="s">
        <v>284</v>
      </c>
      <c r="I306" s="102" t="s">
        <v>1246</v>
      </c>
      <c r="K306" s="102" t="s">
        <v>1202</v>
      </c>
      <c r="L306" s="103" t="s">
        <v>49</v>
      </c>
      <c r="O306" s="104" t="str">
        <f>"Comply with "&amp;B306&amp;" "&amp;D306</f>
        <v>Comply with SB70-038-24 Attachment of the ground power receptacle shunt to the firewall</v>
      </c>
      <c r="P306" s="103" t="s">
        <v>63</v>
      </c>
      <c r="Q306" s="102" t="s">
        <v>63</v>
      </c>
    </row>
    <row r="307" spans="2:17" ht="15" customHeight="1">
      <c r="B307" s="102" t="s">
        <v>1221</v>
      </c>
      <c r="C307" s="102">
        <v>30</v>
      </c>
      <c r="D307" s="102" t="s">
        <v>1222</v>
      </c>
      <c r="F307" s="102" t="s">
        <v>1223</v>
      </c>
      <c r="G307" s="102" t="s">
        <v>283</v>
      </c>
      <c r="H307" s="102" t="s">
        <v>284</v>
      </c>
      <c r="I307" s="102" t="s">
        <v>1210</v>
      </c>
      <c r="K307" s="102" t="s">
        <v>1224</v>
      </c>
      <c r="L307" s="103" t="s">
        <v>49</v>
      </c>
      <c r="O307" s="104" t="str">
        <f>"Comply with "&amp;B307&amp;" "&amp;D307</f>
        <v>Comply with SB70-037-30 Windshield deicing</v>
      </c>
      <c r="P307" s="103" t="s">
        <v>63</v>
      </c>
      <c r="Q307" s="102" t="s">
        <v>63</v>
      </c>
    </row>
    <row r="308" spans="2:17" ht="15" customHeight="1">
      <c r="B308" s="102" t="s">
        <v>1247</v>
      </c>
      <c r="C308" s="102">
        <v>32</v>
      </c>
      <c r="D308" s="102" t="s">
        <v>1248</v>
      </c>
      <c r="F308" s="102" t="s">
        <v>49</v>
      </c>
      <c r="G308" s="102" t="s">
        <v>49</v>
      </c>
      <c r="H308" s="102" t="s">
        <v>175</v>
      </c>
      <c r="I308" s="102" t="s">
        <v>1246</v>
      </c>
      <c r="K308" s="102" t="s">
        <v>1202</v>
      </c>
      <c r="L308" s="103" t="s">
        <v>49</v>
      </c>
      <c r="O308" s="104" t="str">
        <f>"Comply with "&amp;B308&amp;" "&amp;D308</f>
        <v>Comply with SB70-036-32 Relay for the landing gear retraction and extension</v>
      </c>
      <c r="P308" s="103" t="s">
        <v>63</v>
      </c>
      <c r="Q308" s="102" t="s">
        <v>63</v>
      </c>
    </row>
    <row r="309" spans="2:17" ht="15" customHeight="1">
      <c r="B309" s="102" t="s">
        <v>1249</v>
      </c>
      <c r="C309" s="102">
        <v>53</v>
      </c>
      <c r="D309" s="102" t="s">
        <v>1250</v>
      </c>
      <c r="F309" s="102" t="s">
        <v>1251</v>
      </c>
      <c r="G309" s="102" t="s">
        <v>283</v>
      </c>
      <c r="H309" s="102" t="s">
        <v>284</v>
      </c>
      <c r="I309" s="102" t="s">
        <v>1246</v>
      </c>
      <c r="K309" s="102" t="s">
        <v>1252</v>
      </c>
      <c r="L309" s="103" t="s">
        <v>49</v>
      </c>
      <c r="O309" s="104" t="str">
        <f>"Comply with "&amp;B309&amp;" "&amp;D309</f>
        <v>Comply with SB70-035-53 Reinforcement of frames C18bis and C19</v>
      </c>
      <c r="P309" s="103" t="s">
        <v>63</v>
      </c>
      <c r="Q309" s="102" t="s">
        <v>63</v>
      </c>
    </row>
    <row r="310" spans="2:17" ht="15" customHeight="1">
      <c r="B310" s="102" t="s">
        <v>1253</v>
      </c>
      <c r="C310" s="102">
        <v>55</v>
      </c>
      <c r="D310" s="102" t="s">
        <v>1254</v>
      </c>
      <c r="F310" s="102" t="s">
        <v>1255</v>
      </c>
      <c r="G310" s="102" t="s">
        <v>283</v>
      </c>
      <c r="H310" s="102" t="s">
        <v>284</v>
      </c>
      <c r="I310" s="102" t="s">
        <v>1246</v>
      </c>
      <c r="K310" s="102" t="s">
        <v>1256</v>
      </c>
      <c r="L310" s="103" t="s">
        <v>49</v>
      </c>
      <c r="O310" s="104" t="str">
        <f>"Comply with "&amp;B310&amp;" "&amp;D310</f>
        <v>Comply with SB70-034-55 Potting of the horizontal stabilizer inserts</v>
      </c>
      <c r="P310" s="103" t="s">
        <v>63</v>
      </c>
      <c r="Q310" s="102" t="s">
        <v>63</v>
      </c>
    </row>
    <row r="311" spans="2:17" ht="15" customHeight="1">
      <c r="B311" s="102" t="s">
        <v>1257</v>
      </c>
      <c r="C311" s="102">
        <v>76</v>
      </c>
      <c r="D311" s="102" t="s">
        <v>1258</v>
      </c>
      <c r="F311" s="102" t="s">
        <v>49</v>
      </c>
      <c r="G311" s="102" t="s">
        <v>49</v>
      </c>
      <c r="H311" s="102" t="s">
        <v>175</v>
      </c>
      <c r="I311" s="102" t="s">
        <v>1246</v>
      </c>
      <c r="K311" s="102" t="s">
        <v>1259</v>
      </c>
      <c r="L311" s="103" t="s">
        <v>49</v>
      </c>
      <c r="O311" s="104" t="str">
        <f>"Comply with "&amp;B311&amp;" "&amp;D311</f>
        <v>Comply with SB70-033-76 Power flexible cable</v>
      </c>
      <c r="P311" s="103" t="s">
        <v>63</v>
      </c>
      <c r="Q311" s="102" t="s">
        <v>63</v>
      </c>
    </row>
    <row r="312" spans="2:17" ht="15" customHeight="1">
      <c r="B312" s="102" t="s">
        <v>1264</v>
      </c>
      <c r="C312" s="102">
        <v>52</v>
      </c>
      <c r="D312" s="102" t="s">
        <v>1265</v>
      </c>
      <c r="F312" s="102" t="s">
        <v>49</v>
      </c>
      <c r="G312" s="102" t="s">
        <v>49</v>
      </c>
      <c r="H312" s="102" t="s">
        <v>175</v>
      </c>
      <c r="I312" s="102" t="s">
        <v>1266</v>
      </c>
      <c r="K312" s="102" t="s">
        <v>1267</v>
      </c>
      <c r="L312" s="103" t="s">
        <v>49</v>
      </c>
      <c r="O312" s="104" t="str">
        <f>"Comply with "&amp;B312&amp;" "&amp;D312</f>
        <v>Comply with SB70-032-52 Second cable on the passengers door</v>
      </c>
      <c r="P312" s="103" t="s">
        <v>63</v>
      </c>
      <c r="Q312" s="102" t="s">
        <v>63</v>
      </c>
    </row>
    <row r="313" spans="2:17" ht="15" customHeight="1">
      <c r="B313" s="102" t="s">
        <v>1200</v>
      </c>
      <c r="C313" s="102">
        <v>24</v>
      </c>
      <c r="D313" s="102" t="s">
        <v>1201</v>
      </c>
      <c r="F313" s="102" t="s">
        <v>49</v>
      </c>
      <c r="G313" s="102" t="s">
        <v>49</v>
      </c>
      <c r="H313" s="102" t="s">
        <v>175</v>
      </c>
      <c r="I313" s="102" t="s">
        <v>1193</v>
      </c>
      <c r="K313" s="102" t="s">
        <v>1202</v>
      </c>
      <c r="L313" s="103" t="s">
        <v>49</v>
      </c>
      <c r="O313" s="104" t="str">
        <f>"Comply with "&amp;B313&amp;" "&amp;D313</f>
        <v>Comply with SB70-031-24 EPC wiring</v>
      </c>
      <c r="P313" s="103" t="s">
        <v>63</v>
      </c>
      <c r="Q313" s="102" t="s">
        <v>63</v>
      </c>
    </row>
    <row r="314" spans="2:17" ht="15" customHeight="1">
      <c r="B314" s="102" t="s">
        <v>1236</v>
      </c>
      <c r="C314" s="102">
        <v>34</v>
      </c>
      <c r="D314" s="102" t="s">
        <v>1237</v>
      </c>
      <c r="F314" s="102" t="s">
        <v>1238</v>
      </c>
      <c r="G314" s="102" t="s">
        <v>283</v>
      </c>
      <c r="H314" s="102" t="s">
        <v>284</v>
      </c>
      <c r="I314" s="102" t="s">
        <v>1233</v>
      </c>
      <c r="K314" s="102" t="s">
        <v>1239</v>
      </c>
      <c r="L314" s="103" t="s">
        <v>49</v>
      </c>
      <c r="O314" s="104" t="str">
        <f>"Comply with "&amp;B314&amp;" "&amp;D314</f>
        <v>Comply with SB70-030-34 EFIS configuration</v>
      </c>
      <c r="P314" s="103" t="s">
        <v>63</v>
      </c>
      <c r="Q314" s="102" t="s">
        <v>63</v>
      </c>
    </row>
    <row r="315" spans="2:17" ht="15" customHeight="1">
      <c r="B315" s="102" t="s">
        <v>1240</v>
      </c>
      <c r="C315" s="102">
        <v>33</v>
      </c>
      <c r="D315" s="102" t="s">
        <v>1241</v>
      </c>
      <c r="F315" s="102" t="s">
        <v>49</v>
      </c>
      <c r="G315" s="102" t="s">
        <v>49</v>
      </c>
      <c r="H315" s="102" t="s">
        <v>175</v>
      </c>
      <c r="I315" s="102" t="s">
        <v>1233</v>
      </c>
      <c r="K315" s="102" t="s">
        <v>1242</v>
      </c>
      <c r="L315" s="103" t="s">
        <v>49</v>
      </c>
      <c r="O315" s="104" t="str">
        <f>"Comply with "&amp;B315&amp;" "&amp;D315</f>
        <v>Comply with SB70-029-33 Instrument panel lighting</v>
      </c>
      <c r="P315" s="103" t="s">
        <v>63</v>
      </c>
      <c r="Q315" s="102" t="s">
        <v>63</v>
      </c>
    </row>
    <row r="316" spans="2:17" ht="15" customHeight="1">
      <c r="B316" s="102" t="s">
        <v>1271</v>
      </c>
      <c r="C316" s="102">
        <v>55</v>
      </c>
      <c r="D316" s="102" t="s">
        <v>1272</v>
      </c>
      <c r="F316" s="102" t="s">
        <v>1273</v>
      </c>
      <c r="G316" s="102" t="s">
        <v>1274</v>
      </c>
      <c r="H316" s="102" t="s">
        <v>284</v>
      </c>
      <c r="I316" s="102" t="s">
        <v>1275</v>
      </c>
      <c r="K316" s="102" t="s">
        <v>1276</v>
      </c>
      <c r="L316" s="103" t="s">
        <v>49</v>
      </c>
      <c r="O316" s="104" t="str">
        <f>"Comply with "&amp;B316&amp;" "&amp;D316</f>
        <v>Comply with SB70-028-55 Draining of elevators and rudder</v>
      </c>
      <c r="P316" s="103" t="s">
        <v>63</v>
      </c>
      <c r="Q316" s="102" t="s">
        <v>63</v>
      </c>
    </row>
    <row r="317" spans="2:17" ht="15" customHeight="1">
      <c r="B317" s="102" t="s">
        <v>1277</v>
      </c>
      <c r="C317" s="102">
        <v>55</v>
      </c>
      <c r="D317" s="102" t="s">
        <v>1278</v>
      </c>
      <c r="F317" s="102" t="s">
        <v>1279</v>
      </c>
      <c r="G317" s="102" t="s">
        <v>283</v>
      </c>
      <c r="H317" s="102" t="s">
        <v>284</v>
      </c>
      <c r="I317" s="102" t="s">
        <v>1275</v>
      </c>
      <c r="K317" s="102" t="s">
        <v>1280</v>
      </c>
      <c r="L317" s="103" t="s">
        <v>49</v>
      </c>
      <c r="O317" s="104" t="str">
        <f>"Comply with "&amp;B317&amp;" "&amp;D317</f>
        <v>Comply with SB70-027-55 Rudder</v>
      </c>
      <c r="P317" s="103" t="s">
        <v>63</v>
      </c>
      <c r="Q317" s="102" t="s">
        <v>63</v>
      </c>
    </row>
    <row r="318" spans="2:17" ht="15" customHeight="1">
      <c r="B318" s="102" t="s">
        <v>1285</v>
      </c>
      <c r="C318" s="102">
        <v>24</v>
      </c>
      <c r="D318" s="102" t="s">
        <v>1286</v>
      </c>
      <c r="F318" s="102" t="s">
        <v>1287</v>
      </c>
      <c r="G318" s="102" t="s">
        <v>283</v>
      </c>
      <c r="H318" s="102" t="s">
        <v>284</v>
      </c>
      <c r="I318" s="102" t="s">
        <v>1288</v>
      </c>
      <c r="K318" s="102" t="s">
        <v>1289</v>
      </c>
      <c r="L318" s="103" t="s">
        <v>49</v>
      </c>
      <c r="O318" s="104" t="str">
        <f>"Comply with "&amp;B318&amp;" "&amp;D318</f>
        <v>Comply with SB70-026-24 Battery overheating indication</v>
      </c>
      <c r="P318" s="103" t="s">
        <v>63</v>
      </c>
      <c r="Q318" s="102" t="s">
        <v>63</v>
      </c>
    </row>
    <row r="319" spans="2:17" ht="15" customHeight="1">
      <c r="B319" s="102" t="s">
        <v>1290</v>
      </c>
      <c r="C319" s="102">
        <v>28</v>
      </c>
      <c r="D319" s="102" t="s">
        <v>1291</v>
      </c>
      <c r="F319" s="102" t="s">
        <v>49</v>
      </c>
      <c r="G319" s="102" t="s">
        <v>49</v>
      </c>
      <c r="H319" s="102" t="s">
        <v>175</v>
      </c>
      <c r="I319" s="102" t="s">
        <v>1288</v>
      </c>
      <c r="K319" s="102" t="s">
        <v>1292</v>
      </c>
      <c r="L319" s="103" t="s">
        <v>49</v>
      </c>
      <c r="O319" s="104" t="str">
        <f>"Comply with "&amp;B319&amp;" "&amp;D319</f>
        <v>Comply with SB70-025-28 Fuel tank selection control</v>
      </c>
      <c r="P319" s="103" t="s">
        <v>63</v>
      </c>
      <c r="Q319" s="102" t="s">
        <v>63</v>
      </c>
    </row>
    <row r="320" spans="2:17" ht="15" customHeight="1">
      <c r="B320" s="102" t="s">
        <v>1307</v>
      </c>
      <c r="C320" s="102">
        <v>79</v>
      </c>
      <c r="D320" s="102" t="s">
        <v>1308</v>
      </c>
      <c r="F320" s="102" t="s">
        <v>1309</v>
      </c>
      <c r="G320" s="102" t="s">
        <v>283</v>
      </c>
      <c r="H320" s="102" t="s">
        <v>284</v>
      </c>
      <c r="I320" s="102" t="s">
        <v>1310</v>
      </c>
      <c r="K320" s="102" t="s">
        <v>1280</v>
      </c>
      <c r="L320" s="103" t="s">
        <v>49</v>
      </c>
      <c r="O320" s="104" t="str">
        <f>"Comply with "&amp;B320&amp;" "&amp;D320</f>
        <v>Comply with SB70-024-79-R01 Oil cooler system</v>
      </c>
      <c r="P320" s="103" t="s">
        <v>63</v>
      </c>
      <c r="Q320" s="102" t="s">
        <v>63</v>
      </c>
    </row>
    <row r="321" spans="2:17" ht="15" customHeight="1">
      <c r="B321" s="102" t="s">
        <v>1298</v>
      </c>
      <c r="C321" s="102">
        <v>22</v>
      </c>
      <c r="D321" s="102" t="s">
        <v>1299</v>
      </c>
      <c r="F321" s="102" t="s">
        <v>1300</v>
      </c>
      <c r="G321" s="102" t="s">
        <v>283</v>
      </c>
      <c r="H321" s="102" t="s">
        <v>284</v>
      </c>
      <c r="I321" s="102" t="s">
        <v>1301</v>
      </c>
      <c r="K321" s="102" t="s">
        <v>1302</v>
      </c>
      <c r="L321" s="103" t="s">
        <v>49</v>
      </c>
      <c r="O321" s="104" t="str">
        <f>"Comply with "&amp;B321&amp;" "&amp;D321</f>
        <v>Comply with SB70-023-22-R01 Cable grips on autopilot yaw servo-actuator</v>
      </c>
      <c r="P321" s="103" t="s">
        <v>63</v>
      </c>
      <c r="Q321" s="102" t="s">
        <v>63</v>
      </c>
    </row>
    <row r="322" spans="2:17" ht="15" customHeight="1">
      <c r="B322" s="102" t="s">
        <v>1281</v>
      </c>
      <c r="C322" s="102">
        <v>24</v>
      </c>
      <c r="D322" s="102" t="s">
        <v>1282</v>
      </c>
      <c r="F322" s="102" t="s">
        <v>1283</v>
      </c>
      <c r="G322" s="102" t="s">
        <v>283</v>
      </c>
      <c r="H322" s="102" t="s">
        <v>284</v>
      </c>
      <c r="I322" s="102" t="s">
        <v>1275</v>
      </c>
      <c r="K322" s="102" t="s">
        <v>1284</v>
      </c>
      <c r="L322" s="103" t="s">
        <v>49</v>
      </c>
      <c r="O322" s="104" t="str">
        <f>"Comply with "&amp;B322&amp;" "&amp;D322</f>
        <v>Comply with SB70-022-24 ESS BUS TIE inverter</v>
      </c>
      <c r="P322" s="103" t="s">
        <v>63</v>
      </c>
      <c r="Q322" s="102" t="s">
        <v>63</v>
      </c>
    </row>
    <row r="323" spans="2:17" ht="15" customHeight="1">
      <c r="B323" s="102" t="s">
        <v>1320</v>
      </c>
      <c r="C323" s="102">
        <v>53</v>
      </c>
      <c r="D323" s="102" t="s">
        <v>1321</v>
      </c>
      <c r="F323" s="102" t="s">
        <v>1322</v>
      </c>
      <c r="G323" s="102" t="s">
        <v>283</v>
      </c>
      <c r="H323" s="102" t="s">
        <v>284</v>
      </c>
      <c r="I323" s="102" t="s">
        <v>1323</v>
      </c>
      <c r="K323" s="102" t="s">
        <v>1324</v>
      </c>
      <c r="L323" s="103" t="s">
        <v>49</v>
      </c>
      <c r="O323" s="104" t="str">
        <f>"Comply with "&amp;B323&amp;" "&amp;D323</f>
        <v>Comply with SB70-021-53 Fuselage draining</v>
      </c>
      <c r="P323" s="103" t="s">
        <v>63</v>
      </c>
      <c r="Q323" s="102" t="s">
        <v>63</v>
      </c>
    </row>
    <row r="324" spans="2:17" ht="15" customHeight="1">
      <c r="B324" s="102" t="s">
        <v>1293</v>
      </c>
      <c r="C324" s="102">
        <v>30</v>
      </c>
      <c r="D324" s="102" t="s">
        <v>1294</v>
      </c>
      <c r="F324" s="102" t="s">
        <v>1295</v>
      </c>
      <c r="G324" s="102" t="s">
        <v>1296</v>
      </c>
      <c r="H324" s="102" t="s">
        <v>284</v>
      </c>
      <c r="I324" s="102" t="s">
        <v>1288</v>
      </c>
      <c r="K324" s="105" t="s">
        <v>1297</v>
      </c>
      <c r="L324" s="103" t="s">
        <v>49</v>
      </c>
      <c r="O324" s="104" t="str">
        <f>"Comply with "&amp;B324&amp;" "&amp;D324</f>
        <v>Comply with SB70-020-30 Elevator horn deicing</v>
      </c>
      <c r="P324" s="103" t="s">
        <v>63</v>
      </c>
      <c r="Q324" s="102" t="s">
        <v>63</v>
      </c>
    </row>
    <row r="325" spans="2:17" ht="15" customHeight="1">
      <c r="B325" s="102" t="s">
        <v>1260</v>
      </c>
      <c r="C325" s="102">
        <v>71</v>
      </c>
      <c r="D325" s="102" t="s">
        <v>1261</v>
      </c>
      <c r="F325" s="102" t="s">
        <v>49</v>
      </c>
      <c r="G325" s="102" t="s">
        <v>49</v>
      </c>
      <c r="H325" s="102" t="s">
        <v>175</v>
      </c>
      <c r="I325" s="102" t="s">
        <v>1262</v>
      </c>
      <c r="K325" s="102" t="s">
        <v>1263</v>
      </c>
      <c r="L325" s="103" t="s">
        <v>49</v>
      </c>
      <c r="O325" s="104" t="str">
        <f>"Comply with "&amp;B325&amp;" "&amp;D325</f>
        <v>Comply with SB70-019-71 Draining of the propeller-shaft seal</v>
      </c>
      <c r="P325" s="103" t="s">
        <v>63</v>
      </c>
      <c r="Q325" s="102" t="s">
        <v>63</v>
      </c>
    </row>
    <row r="326" spans="2:17" ht="15" customHeight="1">
      <c r="B326" s="102" t="s">
        <v>1333</v>
      </c>
      <c r="C326" s="102">
        <v>79</v>
      </c>
      <c r="D326" s="102" t="s">
        <v>1334</v>
      </c>
      <c r="F326" s="102" t="s">
        <v>49</v>
      </c>
      <c r="G326" s="102" t="s">
        <v>49</v>
      </c>
      <c r="H326" s="102" t="s">
        <v>175</v>
      </c>
      <c r="I326" s="102" t="s">
        <v>1335</v>
      </c>
      <c r="K326" s="102" t="s">
        <v>1336</v>
      </c>
      <c r="L326" s="103" t="s">
        <v>49</v>
      </c>
      <c r="O326" s="104" t="str">
        <f>"Comply with "&amp;B326&amp;" "&amp;D326</f>
        <v>Comply with SB70-018-79 S42 oil pressure switch</v>
      </c>
      <c r="P326" s="103" t="s">
        <v>63</v>
      </c>
      <c r="Q326" s="102" t="s">
        <v>63</v>
      </c>
    </row>
    <row r="327" spans="2:17" ht="15" customHeight="1">
      <c r="B327" s="102" t="s">
        <v>1311</v>
      </c>
      <c r="C327" s="102">
        <v>28</v>
      </c>
      <c r="D327" s="102" t="s">
        <v>1312</v>
      </c>
      <c r="F327" s="102" t="s">
        <v>1313</v>
      </c>
      <c r="G327" s="102" t="s">
        <v>283</v>
      </c>
      <c r="H327" s="102" t="s">
        <v>284</v>
      </c>
      <c r="I327" s="102" t="s">
        <v>1314</v>
      </c>
      <c r="K327" s="102" t="s">
        <v>1315</v>
      </c>
      <c r="L327" s="103" t="s">
        <v>49</v>
      </c>
      <c r="O327" s="104" t="str">
        <f>"Comply with "&amp;B327&amp;" "&amp;D327</f>
        <v>Comply with SB70-017-28-R01 Fuel low pressure switch</v>
      </c>
      <c r="P327" s="103" t="s">
        <v>63</v>
      </c>
      <c r="Q327" s="102" t="s">
        <v>63</v>
      </c>
    </row>
    <row r="328" spans="2:17" ht="15" customHeight="1">
      <c r="B328" s="102" t="s">
        <v>1325</v>
      </c>
      <c r="C328" s="102">
        <v>37</v>
      </c>
      <c r="D328" s="102" t="s">
        <v>1326</v>
      </c>
      <c r="F328" s="102" t="s">
        <v>1327</v>
      </c>
      <c r="G328" s="102" t="s">
        <v>283</v>
      </c>
      <c r="H328" s="102" t="s">
        <v>284</v>
      </c>
      <c r="I328" s="102" t="s">
        <v>1323</v>
      </c>
      <c r="K328" s="102" t="s">
        <v>1328</v>
      </c>
      <c r="L328" s="103" t="s">
        <v>49</v>
      </c>
      <c r="O328" s="104" t="str">
        <f>"Comply with "&amp;B328&amp;" "&amp;D328</f>
        <v>Comply with SB70-016-37 Vacuum pressure switch</v>
      </c>
      <c r="P328" s="103" t="s">
        <v>63</v>
      </c>
      <c r="Q328" s="102" t="s">
        <v>63</v>
      </c>
    </row>
    <row r="329" spans="2:17" ht="15" customHeight="1">
      <c r="B329" s="102" t="s">
        <v>1337</v>
      </c>
      <c r="C329" s="102">
        <v>27</v>
      </c>
      <c r="D329" s="102" t="s">
        <v>1338</v>
      </c>
      <c r="F329" s="102" t="s">
        <v>1339</v>
      </c>
      <c r="G329" s="102" t="s">
        <v>283</v>
      </c>
      <c r="H329" s="102" t="s">
        <v>284</v>
      </c>
      <c r="I329" s="102" t="s">
        <v>1340</v>
      </c>
      <c r="K329" s="102" t="s">
        <v>1341</v>
      </c>
      <c r="L329" s="103" t="s">
        <v>49</v>
      </c>
      <c r="O329" s="104" t="str">
        <f>"Comply with "&amp;B329&amp;" "&amp;D329</f>
        <v>Comply with SB70-015-27 Yaw control</v>
      </c>
      <c r="P329" s="103" t="s">
        <v>63</v>
      </c>
      <c r="Q329" s="102" t="s">
        <v>63</v>
      </c>
    </row>
    <row r="330" spans="2:17" ht="15" customHeight="1">
      <c r="B330" s="102" t="s">
        <v>1303</v>
      </c>
      <c r="C330" s="102">
        <v>21</v>
      </c>
      <c r="D330" s="102" t="s">
        <v>1304</v>
      </c>
      <c r="F330" s="102" t="s">
        <v>1305</v>
      </c>
      <c r="G330" s="102" t="s">
        <v>283</v>
      </c>
      <c r="H330" s="102" t="s">
        <v>284</v>
      </c>
      <c r="I330" s="102" t="s">
        <v>1301</v>
      </c>
      <c r="K330" s="102" t="s">
        <v>1306</v>
      </c>
      <c r="L330" s="103" t="s">
        <v>49</v>
      </c>
      <c r="O330" s="104" t="str">
        <f>"Comply with "&amp;B330&amp;" "&amp;D330</f>
        <v>Comply with SB70-014-21 Cabin dump system</v>
      </c>
      <c r="P330" s="103" t="s">
        <v>63</v>
      </c>
      <c r="Q330" s="102" t="s">
        <v>63</v>
      </c>
    </row>
    <row r="331" spans="2:17" ht="15" customHeight="1">
      <c r="B331" s="102" t="s">
        <v>1329</v>
      </c>
      <c r="C331" s="102">
        <v>27</v>
      </c>
      <c r="D331" s="102" t="s">
        <v>1330</v>
      </c>
      <c r="F331" s="102" t="s">
        <v>1331</v>
      </c>
      <c r="G331" s="102" t="s">
        <v>283</v>
      </c>
      <c r="H331" s="102" t="s">
        <v>284</v>
      </c>
      <c r="I331" s="102" t="s">
        <v>1323</v>
      </c>
      <c r="K331" s="102" t="s">
        <v>1332</v>
      </c>
      <c r="L331" s="103" t="s">
        <v>49</v>
      </c>
      <c r="O331" s="104" t="str">
        <f>"Comply with "&amp;B331&amp;" "&amp;D331</f>
        <v>Comply with SB70-013-27 Pitch control bellcrank on frame 21</v>
      </c>
      <c r="P331" s="103" t="s">
        <v>63</v>
      </c>
      <c r="Q331" s="102" t="s">
        <v>63</v>
      </c>
    </row>
    <row r="332" spans="2:17">
      <c r="B332" s="102" t="s">
        <v>1316</v>
      </c>
      <c r="C332" s="102">
        <v>79</v>
      </c>
      <c r="D332" s="102" t="s">
        <v>1317</v>
      </c>
      <c r="F332" s="102" t="s">
        <v>1318</v>
      </c>
      <c r="G332" s="102" t="s">
        <v>283</v>
      </c>
      <c r="H332" s="102" t="s">
        <v>284</v>
      </c>
      <c r="I332" s="102" t="s">
        <v>1314</v>
      </c>
      <c r="K332" s="102" t="s">
        <v>1319</v>
      </c>
      <c r="L332" s="103" t="s">
        <v>49</v>
      </c>
      <c r="O332" s="104" t="str">
        <f>"Comply with "&amp;B332&amp;" "&amp;D332</f>
        <v>Comply with SB70-012-79-R01 Oil cooling system</v>
      </c>
      <c r="P332" s="103" t="s">
        <v>63</v>
      </c>
      <c r="Q332" s="102" t="s">
        <v>63</v>
      </c>
    </row>
    <row r="333" spans="2:17">
      <c r="B333" s="102" t="s">
        <v>1342</v>
      </c>
      <c r="C333" s="102">
        <v>30</v>
      </c>
      <c r="D333" s="102" t="s">
        <v>1343</v>
      </c>
      <c r="F333" s="102" t="s">
        <v>1344</v>
      </c>
      <c r="G333" s="102" t="s">
        <v>283</v>
      </c>
      <c r="H333" s="102" t="s">
        <v>284</v>
      </c>
      <c r="I333" s="102" t="s">
        <v>1345</v>
      </c>
      <c r="K333" s="102" t="s">
        <v>1346</v>
      </c>
      <c r="L333" s="103" t="s">
        <v>49</v>
      </c>
      <c r="O333" s="104" t="str">
        <f>"Comply with "&amp;B333&amp;" "&amp;D333</f>
        <v>Comply with SB70-011-30 Flight into icing conditions</v>
      </c>
      <c r="P333" s="103" t="s">
        <v>63</v>
      </c>
      <c r="Q333" s="102" t="s">
        <v>63</v>
      </c>
    </row>
    <row r="334" spans="2:17">
      <c r="B334" s="102" t="s">
        <v>1347</v>
      </c>
      <c r="C334" s="102">
        <v>57</v>
      </c>
      <c r="D334" s="102" t="s">
        <v>1348</v>
      </c>
      <c r="F334" s="102" t="s">
        <v>1349</v>
      </c>
      <c r="G334" s="102" t="s">
        <v>283</v>
      </c>
      <c r="H334" s="102" t="s">
        <v>284</v>
      </c>
      <c r="I334" s="102" t="s">
        <v>1345</v>
      </c>
      <c r="K334" s="102" t="s">
        <v>1350</v>
      </c>
      <c r="L334" s="103" t="s">
        <v>49</v>
      </c>
      <c r="O334" s="104" t="str">
        <f>"Comply with "&amp;B334&amp;" "&amp;D334</f>
        <v>Comply with SB70-010-57 R.H. aileron</v>
      </c>
      <c r="P334" s="103" t="s">
        <v>63</v>
      </c>
      <c r="Q334" s="102" t="s">
        <v>63</v>
      </c>
    </row>
    <row r="335" spans="2:17">
      <c r="B335" s="102" t="s">
        <v>1351</v>
      </c>
      <c r="C335" s="102">
        <v>25</v>
      </c>
      <c r="D335" s="102" t="s">
        <v>1352</v>
      </c>
      <c r="F335" s="102" t="s">
        <v>1353</v>
      </c>
      <c r="G335" s="102" t="s">
        <v>283</v>
      </c>
      <c r="H335" s="102" t="s">
        <v>284</v>
      </c>
      <c r="I335" s="102" t="s">
        <v>1345</v>
      </c>
      <c r="K335" s="106" t="s">
        <v>1354</v>
      </c>
      <c r="L335" s="103" t="s">
        <v>49</v>
      </c>
      <c r="O335" s="104" t="str">
        <f>"Comply with "&amp;B335&amp;" "&amp;D335</f>
        <v>Comply with SB70-009-25 Antenna feeder for</v>
      </c>
      <c r="P335" s="103" t="s">
        <v>63</v>
      </c>
      <c r="Q335" s="102" t="s">
        <v>63</v>
      </c>
    </row>
    <row r="336" spans="2:17">
      <c r="B336" s="102" t="s">
        <v>1355</v>
      </c>
      <c r="C336" s="102">
        <v>22</v>
      </c>
      <c r="D336" s="102" t="s">
        <v>1356</v>
      </c>
      <c r="F336" s="102" t="s">
        <v>1357</v>
      </c>
      <c r="G336" s="102" t="s">
        <v>283</v>
      </c>
      <c r="H336" s="102" t="s">
        <v>284</v>
      </c>
      <c r="I336" s="102" t="s">
        <v>1345</v>
      </c>
      <c r="K336" s="102" t="s">
        <v>1358</v>
      </c>
      <c r="L336" s="103" t="s">
        <v>49</v>
      </c>
      <c r="O336" s="104" t="str">
        <f>"Comply with "&amp;B336&amp;" "&amp;D336</f>
        <v>Comply with SB70-008-22 AP_TRIMS MASTER switch</v>
      </c>
      <c r="P336" s="103" t="s">
        <v>63</v>
      </c>
      <c r="Q336" s="102" t="s">
        <v>63</v>
      </c>
    </row>
    <row r="337" spans="1:18">
      <c r="B337" s="102" t="s">
        <v>1359</v>
      </c>
      <c r="C337" s="102">
        <v>71</v>
      </c>
      <c r="D337" s="102" t="s">
        <v>1360</v>
      </c>
      <c r="F337" s="102" t="s">
        <v>1361</v>
      </c>
      <c r="G337" s="102" t="s">
        <v>283</v>
      </c>
      <c r="H337" s="102" t="s">
        <v>284</v>
      </c>
      <c r="I337" s="102" t="s">
        <v>1345</v>
      </c>
      <c r="K337" s="105" t="s">
        <v>1362</v>
      </c>
      <c r="L337" s="103" t="s">
        <v>49</v>
      </c>
      <c r="O337" s="104" t="str">
        <f>"Comply with "&amp;B337&amp;" "&amp;D337</f>
        <v>Comply with SB70-007-71 Fwd lower and upper power plant cowlings</v>
      </c>
      <c r="P337" s="103" t="s">
        <v>63</v>
      </c>
      <c r="Q337" s="102" t="s">
        <v>63</v>
      </c>
    </row>
    <row r="338" spans="1:18">
      <c r="B338" s="102" t="s">
        <v>1363</v>
      </c>
      <c r="C338" s="102">
        <v>34</v>
      </c>
      <c r="D338" s="102" t="s">
        <v>1364</v>
      </c>
      <c r="F338" s="102" t="s">
        <v>49</v>
      </c>
      <c r="G338" s="102" t="s">
        <v>49</v>
      </c>
      <c r="H338" s="102" t="s">
        <v>175</v>
      </c>
      <c r="I338" s="102" t="s">
        <v>1345</v>
      </c>
      <c r="K338" s="102" t="s">
        <v>1365</v>
      </c>
      <c r="L338" s="103" t="s">
        <v>49</v>
      </c>
      <c r="O338" s="104" t="str">
        <f>"Comply with "&amp;B338&amp;" "&amp;D338</f>
        <v>Comply with SB70-006-34 Weather radar</v>
      </c>
      <c r="P338" s="103" t="s">
        <v>63</v>
      </c>
      <c r="Q338" s="102" t="s">
        <v>63</v>
      </c>
    </row>
    <row r="339" spans="1:18">
      <c r="B339" s="102" t="s">
        <v>1366</v>
      </c>
      <c r="C339" s="102">
        <v>71</v>
      </c>
      <c r="D339" s="102" t="s">
        <v>1367</v>
      </c>
      <c r="F339" s="102" t="s">
        <v>1368</v>
      </c>
      <c r="G339" s="102" t="s">
        <v>283</v>
      </c>
      <c r="H339" s="102" t="s">
        <v>284</v>
      </c>
      <c r="I339" s="102" t="s">
        <v>1345</v>
      </c>
      <c r="K339" s="102" t="s">
        <v>1369</v>
      </c>
      <c r="L339" s="103" t="s">
        <v>49</v>
      </c>
      <c r="O339" s="104" t="str">
        <f>"Comply with "&amp;B339&amp;" "&amp;D339</f>
        <v>Comply with SB70-005-71 Power plant air inlet - inertial separator</v>
      </c>
      <c r="P339" s="103" t="s">
        <v>63</v>
      </c>
      <c r="Q339" s="102" t="s">
        <v>63</v>
      </c>
    </row>
    <row r="340" spans="1:18">
      <c r="B340" s="102" t="s">
        <v>1370</v>
      </c>
      <c r="C340" s="102">
        <v>24</v>
      </c>
      <c r="D340" s="102" t="s">
        <v>1371</v>
      </c>
      <c r="F340" s="102" t="s">
        <v>1372</v>
      </c>
      <c r="G340" s="102" t="s">
        <v>283</v>
      </c>
      <c r="H340" s="102" t="s">
        <v>284</v>
      </c>
      <c r="I340" s="102" t="s">
        <v>1345</v>
      </c>
      <c r="K340" s="102" t="s">
        <v>1373</v>
      </c>
      <c r="L340" s="103" t="s">
        <v>49</v>
      </c>
      <c r="O340" s="104" t="str">
        <f>"Comply with "&amp;B340&amp;" "&amp;D340</f>
        <v>Comply with SB70-004-24 Alternator - rectifier</v>
      </c>
      <c r="P340" s="103" t="s">
        <v>63</v>
      </c>
      <c r="Q340" s="102" t="s">
        <v>63</v>
      </c>
    </row>
    <row r="341" spans="1:18">
      <c r="B341" s="102" t="s">
        <v>1374</v>
      </c>
      <c r="C341" s="102">
        <v>56</v>
      </c>
      <c r="D341" s="102" t="s">
        <v>1375</v>
      </c>
      <c r="F341" s="102" t="s">
        <v>1376</v>
      </c>
      <c r="G341" s="102" t="s">
        <v>283</v>
      </c>
      <c r="H341" s="102" t="s">
        <v>284</v>
      </c>
      <c r="I341" s="102" t="s">
        <v>1345</v>
      </c>
      <c r="K341" s="102" t="s">
        <v>1377</v>
      </c>
      <c r="L341" s="103" t="s">
        <v>49</v>
      </c>
      <c r="O341" s="104" t="str">
        <f>"Comply with "&amp;B341&amp;" "&amp;D341</f>
        <v>Comply with SB70-003-56 Anti-ice windshield</v>
      </c>
      <c r="P341" s="103" t="s">
        <v>63</v>
      </c>
      <c r="Q341" s="102" t="s">
        <v>63</v>
      </c>
    </row>
    <row r="342" spans="1:18">
      <c r="B342" s="102" t="s">
        <v>1378</v>
      </c>
      <c r="C342" s="102">
        <v>32</v>
      </c>
      <c r="D342" s="102" t="s">
        <v>1379</v>
      </c>
      <c r="F342" s="102" t="s">
        <v>1380</v>
      </c>
      <c r="G342" s="102" t="s">
        <v>283</v>
      </c>
      <c r="H342" s="102" t="s">
        <v>284</v>
      </c>
      <c r="I342" s="102" t="s">
        <v>1381</v>
      </c>
      <c r="K342" s="102" t="s">
        <v>1382</v>
      </c>
      <c r="L342" s="103" t="s">
        <v>49</v>
      </c>
      <c r="O342" s="104" t="str">
        <f>"Comply with "&amp;B342&amp;" "&amp;D342</f>
        <v>Comply with SB70-002-32 Nose gear wheel</v>
      </c>
      <c r="P342" s="103" t="s">
        <v>63</v>
      </c>
      <c r="Q342" s="102" t="s">
        <v>63</v>
      </c>
    </row>
    <row r="343" spans="1:18">
      <c r="B343" s="102" t="s">
        <v>1383</v>
      </c>
      <c r="C343" s="102">
        <v>71</v>
      </c>
      <c r="D343" s="102" t="s">
        <v>1384</v>
      </c>
      <c r="F343" s="102" t="s">
        <v>49</v>
      </c>
      <c r="G343" s="102" t="s">
        <v>49</v>
      </c>
      <c r="H343" s="102" t="s">
        <v>175</v>
      </c>
      <c r="I343" s="102" t="s">
        <v>1385</v>
      </c>
      <c r="L343" s="103" t="s">
        <v>49</v>
      </c>
      <c r="O343" s="104" t="str">
        <f>"Comply with "&amp;B343&amp;" "&amp;D343</f>
        <v>Comply with SB70-001-71 Starting engine - procedures and utilization limits</v>
      </c>
      <c r="P343" s="103" t="s">
        <v>63</v>
      </c>
      <c r="Q343" s="102" t="s">
        <v>63</v>
      </c>
    </row>
    <row r="344" spans="1:18">
      <c r="A344" s="129"/>
      <c r="B344" s="129"/>
      <c r="C344" s="129"/>
      <c r="D344" s="129"/>
      <c r="E344" s="129"/>
      <c r="F344" s="129"/>
      <c r="G344" s="129"/>
      <c r="H344" s="129"/>
      <c r="I344" s="129"/>
      <c r="J344" s="129"/>
      <c r="K344" s="129"/>
      <c r="L344" s="130"/>
      <c r="M344" s="129"/>
      <c r="N344" s="132"/>
      <c r="O344" s="132" t="str">
        <f>"Comply with "&amp;B344&amp;" "&amp;D344</f>
        <v xml:space="preserve">Comply with  </v>
      </c>
      <c r="P344" s="130"/>
      <c r="Q344" s="129"/>
      <c r="R344" s="129"/>
    </row>
    <row r="345" spans="1:18">
      <c r="A345" s="129"/>
      <c r="B345" s="129"/>
      <c r="C345" s="129"/>
      <c r="D345" s="129"/>
      <c r="E345" s="129"/>
      <c r="F345" s="129"/>
      <c r="G345" s="129"/>
      <c r="H345" s="129"/>
      <c r="I345" s="129"/>
      <c r="J345" s="129"/>
      <c r="K345" s="129"/>
      <c r="L345" s="130"/>
      <c r="M345" s="129"/>
      <c r="N345" s="132"/>
      <c r="O345" s="132" t="str">
        <f>"Comply with "&amp;B345&amp;" "&amp;D345</f>
        <v xml:space="preserve">Comply with  </v>
      </c>
      <c r="P345" s="130"/>
      <c r="Q345" s="129"/>
      <c r="R345" s="129"/>
    </row>
    <row r="346" spans="1:18">
      <c r="A346" s="129"/>
      <c r="B346" s="129"/>
      <c r="C346" s="129"/>
      <c r="D346" s="129"/>
      <c r="E346" s="129"/>
      <c r="F346" s="129"/>
      <c r="G346" s="129"/>
      <c r="H346" s="129"/>
      <c r="I346" s="129"/>
      <c r="J346" s="129"/>
      <c r="K346" s="129"/>
      <c r="L346" s="130"/>
      <c r="M346" s="129"/>
      <c r="N346" s="132"/>
      <c r="O346" s="132" t="str">
        <f>"Comply with "&amp;B346&amp;" "&amp;D346</f>
        <v xml:space="preserve">Comply with  </v>
      </c>
      <c r="P346" s="130"/>
      <c r="Q346" s="129"/>
      <c r="R346" s="129"/>
    </row>
    <row r="347" spans="1:18">
      <c r="A347" s="129"/>
      <c r="B347" s="129"/>
      <c r="C347" s="129"/>
      <c r="D347" s="129"/>
      <c r="E347" s="129"/>
      <c r="F347" s="129"/>
      <c r="G347" s="129"/>
      <c r="H347" s="129"/>
      <c r="I347" s="129"/>
      <c r="J347" s="129"/>
      <c r="K347" s="129"/>
      <c r="L347" s="130"/>
      <c r="M347" s="129"/>
      <c r="N347" s="132"/>
      <c r="O347" s="132" t="str">
        <f>"Comply with "&amp;B347&amp;" "&amp;D347</f>
        <v xml:space="preserve">Comply with  </v>
      </c>
      <c r="P347" s="130"/>
      <c r="Q347" s="129"/>
      <c r="R347" s="129"/>
    </row>
    <row r="348" spans="1:18">
      <c r="A348" s="129"/>
      <c r="B348" s="129"/>
      <c r="C348" s="129"/>
      <c r="D348" s="129"/>
      <c r="E348" s="129"/>
      <c r="F348" s="129"/>
      <c r="G348" s="129"/>
      <c r="H348" s="129"/>
      <c r="I348" s="129"/>
      <c r="J348" s="129"/>
      <c r="K348" s="129"/>
      <c r="L348" s="130"/>
      <c r="M348" s="129"/>
      <c r="N348" s="132"/>
      <c r="O348" s="132" t="str">
        <f>"Comply with "&amp;B348&amp;" "&amp;D348</f>
        <v xml:space="preserve">Comply with  </v>
      </c>
      <c r="P348" s="130"/>
      <c r="Q348" s="129"/>
      <c r="R348" s="129"/>
    </row>
    <row r="349" spans="1:18">
      <c r="A349" s="129"/>
      <c r="B349" s="129"/>
      <c r="C349" s="129"/>
      <c r="D349" s="129"/>
      <c r="E349" s="129"/>
      <c r="F349" s="129"/>
      <c r="G349" s="129"/>
      <c r="H349" s="129"/>
      <c r="I349" s="129"/>
      <c r="J349" s="129"/>
      <c r="K349" s="129"/>
      <c r="L349" s="130"/>
      <c r="M349" s="129"/>
      <c r="N349" s="132"/>
      <c r="O349" s="132" t="str">
        <f>"Comply with "&amp;B349&amp;" "&amp;D349</f>
        <v xml:space="preserve">Comply with  </v>
      </c>
      <c r="P349" s="130"/>
      <c r="Q349" s="129"/>
      <c r="R349" s="129"/>
    </row>
    <row r="350" spans="1:18">
      <c r="A350" s="129"/>
      <c r="B350" s="129"/>
      <c r="C350" s="129"/>
      <c r="D350" s="129"/>
      <c r="E350" s="129"/>
      <c r="F350" s="129"/>
      <c r="G350" s="129"/>
      <c r="H350" s="129"/>
      <c r="I350" s="129"/>
      <c r="J350" s="129"/>
      <c r="K350" s="129"/>
      <c r="L350" s="130"/>
      <c r="M350" s="129"/>
      <c r="N350" s="132"/>
      <c r="O350" s="132" t="str">
        <f>"Comply with "&amp;B350&amp;" "&amp;D350</f>
        <v xml:space="preserve">Comply with  </v>
      </c>
      <c r="P350" s="130"/>
      <c r="Q350" s="129"/>
      <c r="R350" s="129"/>
    </row>
  </sheetData>
  <hyperlinks>
    <hyperlink ref="F242" r:id="rId1" display="https://ad.easa.europa.eu/ad/2019-0070" xr:uid="{A958865C-40AB-4357-B66B-27D0249F8B59}"/>
    <hyperlink ref="G242" r:id="rId2" display="https://drs.faa.gov/browse/excelExternalWindow/FR-ADFRAWD-2026-00162-0000000000.0001?modalOpened=true" xr:uid="{BECC947C-A514-4341-A899-98159FFE3A04}"/>
  </hyperlinks>
  <pageMargins left="0.17" right="0.17" top="0.17" bottom="0.17" header="0" footer="0"/>
  <pageSetup orientation="landscape" r:id="rId3"/>
  <legacy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Main</vt:lpstr>
      <vt:lpstr>Time Items</vt:lpstr>
      <vt:lpstr>Due List</vt:lpstr>
      <vt:lpstr>SB Master List</vt:lpstr>
      <vt:lpstr>'Time Items'!Print_Area</vt:lpstr>
    </vt:vector>
  </TitlesOfParts>
  <Company>Instrumedical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Instrumed user</dc:creator>
  <cp:lastModifiedBy>Chris Ochs</cp:lastModifiedBy>
  <cp:lastPrinted>2025-09-05T13:44:15Z</cp:lastPrinted>
  <dcterms:created xsi:type="dcterms:W3CDTF">2004-02-03T20:32:19Z</dcterms:created>
  <dcterms:modified xsi:type="dcterms:W3CDTF">2026-09-17T12:54:39Z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-269016789</vt:i4>
  </property>
  <property fmtid="{D5CDD505-2E9C-101B-9397-08002B2CF9AE}" pid="3" name="_NewReviewCycle">
    <vt:lpwstr/>
  </property>
  <property fmtid="{D5CDD505-2E9C-101B-9397-08002B2CF9AE}" pid="4" name="_EmailSubject">
    <vt:lpwstr>N970TB Updated Links</vt:lpwstr>
  </property>
  <property fmtid="{D5CDD505-2E9C-101B-9397-08002B2CF9AE}" pid="5" name="_AuthorEmail">
    <vt:lpwstr>mtrost@muncieaviation.com</vt:lpwstr>
  </property>
  <property fmtid="{D5CDD505-2E9C-101B-9397-08002B2CF9AE}" pid="6" name="_AuthorEmailDisplayName">
    <vt:lpwstr>Michael Trost</vt:lpwstr>
  </property>
</Properties>
</file>